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060" windowHeight="10425"/>
  </bookViews>
  <sheets>
    <sheet name="протокол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8">[2]!_xlbgnm.M8</definedName>
    <definedName name="_M9">[2]!_xlbgnm.M9</definedName>
    <definedName name="_Num2">#REF!</definedName>
    <definedName name="_q11">[2]!_xlbgnm.q11</definedName>
    <definedName name="_q15">[2]!_xlbgnm.q15</definedName>
    <definedName name="_q17">[2]!_xlbgnm.q17</definedName>
    <definedName name="_q2">[2]!_xlbgnm.q2</definedName>
    <definedName name="_q3">[2]!_xlbgnm.q3</definedName>
    <definedName name="_q4">[2]!_xlbgnm.q4</definedName>
    <definedName name="_q5">[2]!_xlbgnm.q5</definedName>
    <definedName name="_q6">[2]!_xlbgnm.q6</definedName>
    <definedName name="_q7">[2]!_xlbgnm.q7</definedName>
    <definedName name="_q8">[2]!_xlbgnm.q8</definedName>
    <definedName name="_q9">[2]!_xlbgnm.q9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÷ĺňâĺđňűé">#REF!</definedName>
    <definedName name="a">[4]Параметры!$E$37</definedName>
    <definedName name="AES">#REF!</definedName>
    <definedName name="àî">[2]!àî</definedName>
    <definedName name="ALL_ORG">#REF!</definedName>
    <definedName name="ALL_SET">#REF!</definedName>
    <definedName name="âňîđîé">#REF!</definedName>
    <definedName name="AOE">#REF!</definedName>
    <definedName name="APR">#REF!</definedName>
    <definedName name="AUG">#REF!</definedName>
    <definedName name="b">[4]Параметры!$F$37</definedName>
    <definedName name="B490_02">'[5]УФ-61'!#REF!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[6]TEHSHEET!#REF!</definedName>
    <definedName name="cd">[2]!cd</definedName>
    <definedName name="CHOK">'[7]расчет НВВ РСК по RAB'!$A$8:$A$12</definedName>
    <definedName name="com">[2]!com</definedName>
    <definedName name="CompOt">[2]!CompOt</definedName>
    <definedName name="CompOt2">[2]!CompOt2</definedName>
    <definedName name="CompRas">[2]!CompRas</definedName>
    <definedName name="Contents">#REF!</definedName>
    <definedName name="COPY_DIAP">#REF!</definedName>
    <definedName name="COUNT">[8]TEHSHEET!$L$3:$L$12</definedName>
    <definedName name="ct">[2]!ct</definedName>
    <definedName name="CUR_VER">[9]Заголовок!$B$21</definedName>
    <definedName name="d">[4]Параметры!$G$37</definedName>
    <definedName name="ď">[2]!ď</definedName>
    <definedName name="DaNet">[10]TEHSHEET!#REF!</definedName>
    <definedName name="DATA">#REF!</definedName>
    <definedName name="DATE">#REF!</definedName>
    <definedName name="ďď">[2]!ďď</definedName>
    <definedName name="đđ">[2]!đđ</definedName>
    <definedName name="đđđ">[2]!đđđ</definedName>
    <definedName name="DEC">#REF!</definedName>
    <definedName name="dfgerhfd">[2]!dfgerhfd</definedName>
    <definedName name="dfhdfh">[2]!dfhdfh</definedName>
    <definedName name="dhdfhd">[2]!dhdfhd</definedName>
    <definedName name="dhdfhfd">[2]!dhdfhfd</definedName>
    <definedName name="dhfdhh">[2]!dhfdhh</definedName>
    <definedName name="dip">[11]FST5!$G$149:$G$165,P1_dip,P2_dip,P3_dip,P4_dip</definedName>
    <definedName name="ďĺđâűé">#REF!</definedName>
    <definedName name="DOC">#REF!</definedName>
    <definedName name="Down_range">#REF!</definedName>
    <definedName name="dsragh">[2]!dsragh</definedName>
    <definedName name="e">[4]Параметры!#REF!</definedName>
    <definedName name="ęĺ">[2]!ęĺ</definedName>
    <definedName name="eso">[11]FST5!$G$149:$G$165,[2]!P1_eso</definedName>
    <definedName name="ESO_ET">#REF!</definedName>
    <definedName name="ESO_PROT">#REF!,#REF!,#REF!,[2]!P1_ESO_PROT</definedName>
    <definedName name="ESOcom">#REF!</definedName>
    <definedName name="ew">[2]!ew</definedName>
    <definedName name="f">[4]Параметры!#REF!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[10]Топливо2009!#REF!</definedName>
    <definedName name="F9_SC_2">[10]Топливо2009!#REF!</definedName>
    <definedName name="F9_SC_3">[10]Топливо2009!#REF!</definedName>
    <definedName name="F9_SC_4">[10]Топливо2009!#REF!</definedName>
    <definedName name="F9_SC_5">[10]Топливо2009!#REF!</definedName>
    <definedName name="F9_SC_6">[10]Топливо2009!#REF!</definedName>
    <definedName name="F9_SCOPE">#REF!</definedName>
    <definedName name="FEB">#REF!</definedName>
    <definedName name="fff">#REF!</definedName>
    <definedName name="fg">[2]!fg</definedName>
    <definedName name="fgnbgfngf">[2]!fgnbgfngf</definedName>
    <definedName name="ForIns">[12]Регионы!#REF!</definedName>
    <definedName name="FUEL">#REF!</definedName>
    <definedName name="FUEL_ET">#REF!</definedName>
    <definedName name="FUELLIST">#REF!</definedName>
    <definedName name="g">[4]Параметры!#REF!</definedName>
    <definedName name="gdfhgh">[2]!gdfhgh</definedName>
    <definedName name="GES">#REF!</definedName>
    <definedName name="GES_DATA">#REF!</definedName>
    <definedName name="GES_LIST">#REF!</definedName>
    <definedName name="GES3_DATA">#REF!</definedName>
    <definedName name="gfg">[2]!gfg</definedName>
    <definedName name="gh">[2]!gh</definedName>
    <definedName name="GOD">[13]Заголовок!$B$11</definedName>
    <definedName name="GRES">#REF!</definedName>
    <definedName name="GRES_DATA">#REF!</definedName>
    <definedName name="GRES_LIST">#REF!</definedName>
    <definedName name="gtnn">[2]!gtnn</definedName>
    <definedName name="gtty">#REF!,#REF!,#REF!,[2]!P1_ESO_PROT</definedName>
    <definedName name="h">[2]!h</definedName>
    <definedName name="Helper_Котельные">[14]Справочники!$A$9:$A$12</definedName>
    <definedName name="Helper_ТЭС">[14]Справочники!$A$2:$A$5</definedName>
    <definedName name="Helper_ТЭС_Котельные">[15]Справочники!$A$2:$A$4,[15]Справочники!$A$16:$A$18</definedName>
    <definedName name="Helper_ФОРЭМ">[14]Справочники!$A$30:$A$35</definedName>
    <definedName name="hhh">[2]!hhh</definedName>
    <definedName name="hhy">[2]!hhy</definedName>
    <definedName name="îî">[2]!îî</definedName>
    <definedName name="INN">#REF!</definedName>
    <definedName name="j">[2]!j</definedName>
    <definedName name="JAN">#REF!</definedName>
    <definedName name="JUL">#REF!</definedName>
    <definedName name="JUN">#REF!</definedName>
    <definedName name="k">[2]!k</definedName>
    <definedName name="l">'[16]Вводные данные систем'!#REF!</definedName>
    <definedName name="l00">[2]!l00</definedName>
    <definedName name="l0000">[2]!l0000</definedName>
    <definedName name="l0l0l0">[2]!l0l0l0</definedName>
    <definedName name="l0l0l0l0">[2]!l0l0l0l0</definedName>
    <definedName name="LINE">#REF!</definedName>
    <definedName name="LINE2">#REF!</definedName>
    <definedName name="MAR">#REF!</definedName>
    <definedName name="MAY">#REF!</definedName>
    <definedName name="MmExcelLinker_6E24F10A_D93B_4197_A91F_1E8C46B84DD5">РТ передача [17]ээ!$I$76:$I$76</definedName>
    <definedName name="MO">#REF!</definedName>
    <definedName name="MONTH">#REF!</definedName>
    <definedName name="NAPR">[8]TEHSHEET!$F$31:$F$34</definedName>
    <definedName name="ňđĺňčé">#REF!</definedName>
    <definedName name="net">[11]FST5!$G$100:$G$116,[2]!P1_net</definedName>
    <definedName name="NET_INV">[18]TEHSHEET!#REF!</definedName>
    <definedName name="NET_ORG">[18]TEHSHEET!#REF!</definedName>
    <definedName name="NET_W">[18]TEHSHEET!#REF!</definedName>
    <definedName name="NETORG">[13]Справочники!$J$8:$J$8</definedName>
    <definedName name="nfyz">[2]!nfyz</definedName>
    <definedName name="NOM">#REF!</definedName>
    <definedName name="NOV">#REF!</definedName>
    <definedName name="NSRF">#REF!</definedName>
    <definedName name="Num">#REF!</definedName>
    <definedName name="o">[2]!o</definedName>
    <definedName name="OCT">#REF!</definedName>
    <definedName name="OKTMO">#REF!</definedName>
    <definedName name="öó">[2]!öó</definedName>
    <definedName name="ORE">#REF!</definedName>
    <definedName name="ORG">[12]Справочники!#REF!</definedName>
    <definedName name="Org_list">#REF!</definedName>
    <definedName name="ORGBLR">[13]Справочники!$B$8:$B$8</definedName>
    <definedName name="OTH_DATA">#REF!</definedName>
    <definedName name="OTH_LIST">#REF!</definedName>
    <definedName name="p">'[16]Вводные данные систем'!#REF!</definedName>
    <definedName name="P1_dip" hidden="1">[11]FST5!$G$167:$G$172,[11]FST5!$G$174:$G$175,[11]FST5!$G$177:$G$180,[11]FST5!$G$182,[11]FST5!$G$184:$G$188,[11]FST5!$G$190,[11]FST5!$G$192:$G$194</definedName>
    <definedName name="P1_eso" hidden="1">[19]FST5!$G$167:$G$172,[19]FST5!$G$174:$G$175,[19]FST5!$G$177:$G$180,[19]FST5!$G$182,[19]FST5!$G$184:$G$188,[19]FST5!$G$190,[19]FST5!$G$192:$G$194</definedName>
    <definedName name="P1_ESO_PROT" hidden="1">#REF!,#REF!,#REF!,#REF!,#REF!,#REF!,#REF!,#REF!</definedName>
    <definedName name="P1_net" hidden="1">[19]FST5!$G$118:$G$123,[19]FST5!$G$125:$G$126,[19]FST5!$G$128:$G$131,[19]FST5!$G$133,[19]FST5!$G$135:$G$139,[19]FST5!$G$141,[19]FST5!$G$143:$G$145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'[20]16'!$E$15:$I$16,'[20]16'!$E$18:$I$20,'[20]16'!$E$23:$I$23,'[20]16'!$E$26:$I$26,'[20]16'!$E$29:$I$29,'[20]16'!$E$32:$I$32,'[20]16'!$E$35:$I$35,'[20]16'!$B$34,'[20]16'!$B$37</definedName>
    <definedName name="P1_SCOPE_17_PRT" hidden="1">'[20]17'!$E$13:$H$21,'[20]17'!$J$9:$J$11,'[20]17'!$J$13:$J$21,'[20]17'!$E$24:$H$26,'[20]17'!$E$28:$H$36,'[20]17'!$J$24:$M$26,'[20]17'!$J$28:$M$36,'[20]17'!$E$39:$H$41</definedName>
    <definedName name="P1_SCOPE_4_PRT" hidden="1">'[20]4'!#REF!,'[20]4'!#REF!,'[20]4'!#REF!,'[20]4'!#REF!,'[20]4'!#REF!,'[20]4'!#REF!,'[20]4'!#REF!,'[20]4'!#REF!,'[20]4'!#REF!</definedName>
    <definedName name="P1_SCOPE_5_PRT" hidden="1">'[20]5'!#REF!,'[20]5'!#REF!,'[20]5'!#REF!,'[20]5'!#REF!,'[20]5'!#REF!,'[20]5'!#REF!,'[20]5'!#REF!,'[20]5'!#REF!,'[20]5'!#REF!</definedName>
    <definedName name="P1_SCOPE_CORR" hidden="1">#REF!,#REF!,#REF!,#REF!,#REF!,#REF!,#REF!</definedName>
    <definedName name="P1_SCOPE_DOP" hidden="1">[21]Регионы!#REF!,[21]Регионы!#REF!,[21]Регионы!#REF!,[21]Регионы!#REF!,[21]Регионы!#REF!,[21]Регионы!#REF!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[20]перекрестка!$H$15:$H$19,[20]перекрестка!$H$21:$H$25,[20]перекрестка!$J$14:$J$25,[20]перекрестка!$K$15:$K$19,[20]перекрестка!$K$21:$K$25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[20]свод!$E$67:$I$75,[20]свод!$E$77:$I$77,[20]свод!$E$79:$I$84,[20]свод!$E$86:$I$86,[20]свод!$E$88:$I$92,[20]свод!$E$94:$I$94,[20]свод!$E$97:$I$98</definedName>
    <definedName name="P1_SCOPE_SV_PRT" hidden="1">[20]свод!#REF!,[20]свод!#REF!,[20]свод!#REF!,[20]свод!#REF!,[20]свод!#REF!,[20]свод!#REF!,[20]свод!#REF!</definedName>
    <definedName name="P1_SET_PROT" hidden="1">#REF!,#REF!,#REF!,#REF!,#REF!,#REF!,#REF!</definedName>
    <definedName name="P1_SET_PRT" hidden="1">#REF!,#REF!,#REF!,#REF!,#REF!,#REF!,#REF!</definedName>
    <definedName name="P1_T1_Protect" hidden="1">[22]перекрестка!$J$42:$K$46,[22]перекрестка!$J$49,[22]перекрестка!$J$50:$K$54,[22]перекрестка!$J$55,[22]перекрестка!$J$56:$K$60,[22]перекрестка!$J$62:$K$66</definedName>
    <definedName name="P1_T16?axis?R?ДОГОВОР" hidden="1">'[23]16'!$E$76:$M$76,'[23]16'!$E$8:$M$8,'[23]16'!$E$12:$M$12,'[23]16'!$E$52:$M$52,'[23]16'!$E$16:$M$16,'[23]16'!$E$64:$M$64,'[23]16'!$E$84:$M$85,'[23]16'!$E$48:$M$48,'[23]16'!$E$80:$M$80,'[23]16'!$E$72:$M$72,'[23]16'!$E$44:$M$44</definedName>
    <definedName name="P1_T16?axis?R?ДОГОВОР?" hidden="1">'[23]16'!$A$76,'[23]16'!$A$84:$A$85,'[23]16'!$A$72,'[23]16'!$A$80,'[23]16'!$A$68,'[23]16'!$A$64,'[23]16'!$A$60,'[23]16'!$A$56,'[23]16'!$A$52,'[23]16'!$A$48,'[23]16'!$A$44,'[23]16'!$A$40,'[23]16'!$A$36,'[23]16'!$A$32,'[23]16'!$A$28,'[23]16'!$A$24,'[23]16'!$A$20</definedName>
    <definedName name="P1_T16?L1" hidden="1">'[23]16'!$A$74:$M$74,'[23]16'!$A$14:$M$14,'[23]16'!$A$10:$M$10,'[23]16'!$A$50:$M$50,'[23]16'!$A$6:$M$6,'[23]16'!$A$62:$M$62,'[23]16'!$A$78:$M$78,'[23]16'!$A$46:$M$46,'[23]16'!$A$82:$M$82,'[23]16'!$A$70:$M$70,'[23]16'!$A$42:$M$42</definedName>
    <definedName name="P1_T16?L1.x" hidden="1">'[23]16'!$A$76:$M$76,'[23]16'!$A$16:$M$16,'[23]16'!$A$12:$M$12,'[23]16'!$A$52:$M$52,'[23]16'!$A$8:$M$8,'[23]16'!$A$64:$M$64,'[23]16'!$A$80:$M$80,'[23]16'!$A$48:$M$48,'[23]16'!$A$84:$M$85,'[23]16'!$A$72:$M$72,'[23]16'!$A$44:$M$44</definedName>
    <definedName name="P1_T16_Protect" hidden="1">'[22]16'!$G$10:$K$14,'[22]16'!$G$17:$K$17,'[22]16'!$G$20:$K$20,'[22]16'!$G$23:$K$23,'[22]16'!$G$26:$K$26,'[22]16'!$G$29:$K$29,'[22]16'!$G$33:$K$34,'[22]16'!$G$38:$K$40</definedName>
    <definedName name="P1_T17?L4">'[15]29'!$J$18:$J$25,'[15]29'!$G$18:$G$25,'[15]29'!$G$35:$G$42,'[15]29'!$J$35:$J$42,'[15]29'!$G$60,'[15]29'!$J$60,'[15]29'!$M$60,'[15]29'!$P$60,'[15]29'!$P$18:$P$25,'[15]29'!$G$9:$G$16</definedName>
    <definedName name="P1_T17?unit?РУБ.ГКАЛ">'[15]29'!$F$44:$F$51,'[15]29'!$I$44:$I$51,'[15]29'!$L$44:$L$51,'[15]29'!$F$18:$F$25,'[15]29'!$I$60,'[15]29'!$L$60,'[15]29'!$O$60,'[15]29'!$F$60,'[15]29'!$F$9:$F$16,'[15]29'!$I$9:$I$16</definedName>
    <definedName name="P1_T17?unit?ТГКАЛ">'[15]29'!$M$18:$M$25,'[15]29'!$J$18:$J$25,'[15]29'!$G$18:$G$25,'[15]29'!$G$35:$G$42,'[15]29'!$J$35:$J$42,'[15]29'!$G$60,'[15]29'!$J$60,'[15]29'!$M$60,'[15]29'!$P$60,'[15]29'!$G$9:$G$16</definedName>
    <definedName name="P1_T17_Protection">'[15]29'!$O$47:$P$51,'[15]29'!$L$47:$M$51,'[15]29'!$L$53:$M$53,'[15]29'!$L$55:$M$59,'[15]29'!$O$53:$P$53,'[15]29'!$O$55:$P$59,'[15]29'!$F$12:$G$16,'[15]29'!$F$10:$G$10</definedName>
    <definedName name="P1_T18.2_Protect" hidden="1">'[22]18.2'!$F$12:$J$19,'[22]18.2'!$F$22:$J$25,'[22]18.2'!$B$28:$J$30,'[22]18.2'!$F$32:$J$32,'[22]18.2'!$B$34:$J$38,'[22]18.2'!$F$42:$J$47,'[22]18.2'!$F$54:$J$54</definedName>
    <definedName name="P1_T20_Protection" hidden="1">'[15]20'!$E$4:$H$4,'[15]20'!$E$13:$H$13,'[15]20'!$E$16:$H$17,'[15]20'!$E$19:$H$19,'[15]20'!$J$4:$M$4,'[15]20'!$J$8:$M$11,'[15]20'!$J$13:$M$13,'[15]20'!$J$16:$M$17,'[15]20'!$J$19:$M$19</definedName>
    <definedName name="P1_T21_Protection">'[15]21'!$O$31:$S$33,'[15]21'!$E$11,'[15]21'!$G$11:$K$11,'[15]21'!$M$11,'[15]21'!$O$11:$S$11,'[15]21'!$E$14:$E$16,'[15]21'!$G$14:$K$16,'[15]21'!$M$14:$M$16,'[15]21'!$O$14:$S$16</definedName>
    <definedName name="P1_T23_Protection">'[15]23'!$F$9:$J$25,'[15]23'!$O$9:$P$25,'[15]23'!$A$32:$A$34,'[15]23'!$F$32:$J$34,'[15]23'!$O$32:$P$34,'[15]23'!$A$37:$A$53,'[15]23'!$F$37:$J$53,'[15]23'!$O$37:$P$53</definedName>
    <definedName name="P1_T25_protection">'[15]25'!$G$8:$J$21,'[15]25'!$G$24:$J$28,'[15]25'!$G$30:$J$33,'[15]25'!$G$35:$J$37,'[15]25'!$G$41:$J$42,'[15]25'!$L$8:$O$21,'[15]25'!$L$24:$O$28,'[15]25'!$L$30:$O$33</definedName>
    <definedName name="P1_T26_Protection">'[15]26'!$B$34:$B$36,'[15]26'!$F$8:$I$8,'[15]26'!$F$10:$I$11,'[15]26'!$F$13:$I$15,'[15]26'!$F$18:$I$19,'[15]26'!$F$22:$I$24,'[15]26'!$F$26:$I$26,'[15]26'!$F$29:$I$32</definedName>
    <definedName name="P1_T27_Protection">'[15]27'!$B$34:$B$36,'[15]27'!$F$8:$I$8,'[15]27'!$F$10:$I$11,'[15]27'!$F$13:$I$15,'[15]27'!$F$18:$I$19,'[15]27'!$F$22:$I$24,'[15]27'!$F$26:$I$26,'[15]27'!$F$29:$I$32</definedName>
    <definedName name="P1_T28?axis?R?ПЭ">'[15]28'!$D$16:$I$18,'[15]28'!$D$22:$I$24,'[15]28'!$D$28:$I$30,'[15]28'!$D$37:$I$39,'[15]28'!$D$42:$I$44,'[15]28'!$D$48:$I$50,'[15]28'!$D$54:$I$56,'[15]28'!$D$63:$I$65</definedName>
    <definedName name="P1_T28?axis?R?ПЭ?">'[15]28'!$B$16:$B$18,'[15]28'!$B$22:$B$24,'[15]28'!$B$28:$B$30,'[15]28'!$B$37:$B$39,'[15]28'!$B$42:$B$44,'[15]28'!$B$48:$B$50,'[15]28'!$B$54:$B$56,'[15]28'!$B$63:$B$65</definedName>
    <definedName name="P1_T28?Data">'[15]28'!$G$242:$H$265,'[15]28'!$D$242:$E$265,'[15]28'!$G$216:$H$239,'[15]28'!$D$268:$E$292,'[15]28'!$G$268:$H$292,'[15]28'!$D$216:$E$239,'[15]28'!$G$190:$H$213</definedName>
    <definedName name="P1_T28_Protection">'[15]28'!$B$74:$B$76,'[15]28'!$B$80:$B$82,'[15]28'!$B$89:$B$91,'[15]28'!$B$94:$B$96,'[15]28'!$B$100:$B$102,'[15]28'!$B$106:$B$108,'[15]28'!$B$115:$B$117,'[15]28'!$B$120:$B$122</definedName>
    <definedName name="P1_T4_Protect" hidden="1">'[22]4'!$G$20:$J$20,'[22]4'!$G$22:$J$22,'[22]4'!$G$24:$J$28,'[22]4'!$L$11:$O$17,'[22]4'!$L$20:$O$20,'[22]4'!$L$22:$O$22,'[22]4'!$L$24:$O$28,'[22]4'!$Q$11:$T$17,'[22]4'!$Q$20:$T$20</definedName>
    <definedName name="P1_T6_Protect" hidden="1">'[22]6'!$D$46:$H$55,'[22]6'!$J$46:$N$55,'[22]6'!$D$57:$H$59,'[22]6'!$J$57:$N$59,'[22]6'!$B$10:$B$19,'[22]6'!$D$10:$H$19,'[22]6'!$J$10:$N$19,'[22]6'!$D$21:$H$23,'[22]6'!$J$21:$N$23</definedName>
    <definedName name="P10_SCOPE_FULL_LOAD" hidden="1">#REF!,#REF!,#REF!,#REF!,#REF!,#REF!</definedName>
    <definedName name="P10_T1_Protect" hidden="1">[22]перекрестка!$F$42:$H$46,[22]перекрестка!$F$49:$G$49,[22]перекрестка!$F$50:$H$54,[22]перекрестка!$F$55:$G$55,[22]перекрестка!$F$56:$H$60</definedName>
    <definedName name="P10_T28_Protection">'[15]28'!$G$167:$H$169,'[15]28'!$D$172:$E$174,'[15]28'!$G$172:$H$174,'[15]28'!$D$178:$E$180,'[15]28'!$G$178:$H$181,'[15]28'!$D$184:$E$186,'[15]28'!$G$184:$H$186</definedName>
    <definedName name="P11_SCOPE_FULL_LOAD" hidden="1">#REF!,#REF!,#REF!,#REF!,#REF!</definedName>
    <definedName name="P11_T1_Protect" hidden="1">[22]перекрестка!$F$62:$H$66,[22]перекрестка!$F$68:$H$72,[22]перекрестка!$F$74:$H$78,[22]перекрестка!$F$80:$H$84,[22]перекрестка!$F$89:$G$89</definedName>
    <definedName name="P11_T28_Protection">'[15]28'!$D$193:$E$195,'[15]28'!$G$193:$H$195,'[15]28'!$D$198:$E$200,'[15]28'!$G$198:$H$200,'[15]28'!$D$204:$E$206,'[15]28'!$G$204:$H$206,'[15]28'!$D$210:$E$212,'[15]28'!$B$68:$B$70</definedName>
    <definedName name="P12_SCOPE_FULL_LOAD" hidden="1">#REF!,#REF!,#REF!,#REF!,#REF!,#REF!</definedName>
    <definedName name="P12_T1_Protect" hidden="1">[22]перекрестка!$F$90:$H$94,[22]перекрестка!$F$95:$G$95,[22]перекрестка!$F$96:$H$100,[22]перекрестка!$F$102:$H$106,[22]перекрестка!$F$108:$H$112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[22]перекрестка!$F$114:$H$118,[22]перекрестка!$F$120:$H$124,[22]перекрестка!$F$127:$G$127,[22]перекрестка!$F$128:$H$132,[22]перекрестка!$F$133:$G$133</definedName>
    <definedName name="P14_SCOPE_FULL_LOAD" hidden="1">#REF!,#REF!,#REF!,#REF!,#REF!,#REF!</definedName>
    <definedName name="P14_T1_Protect" hidden="1">[22]перекрестка!$F$134:$H$138,[22]перекрестка!$F$140:$H$144,[22]перекрестка!$F$146:$H$150,[22]перекрестка!$F$152:$H$156,[22]перекрестка!$F$158:$H$162</definedName>
    <definedName name="P15_SCOPE_FULL_LOAD" hidden="1">#REF!,#REF!,#REF!,#REF!,#REF!,P1_SCOPE_FULL_LOAD</definedName>
    <definedName name="P15_T1_Protect" hidden="1">[22]перекрестка!$J$158:$K$162,[22]перекрестка!$J$152:$K$156,[22]перекрестка!$J$146:$K$150,[22]перекрестка!$J$140:$K$144,[22]перекрестка!$J$11</definedName>
    <definedName name="P16_SCOPE_FULL_LOAD" hidden="1">[2]!P2_SCOPE_FULL_LOAD,[2]!P3_SCOPE_FULL_LOAD,[2]!P4_SCOPE_FULL_LOAD,[2]!P5_SCOPE_FULL_LOAD,[2]!P6_SCOPE_FULL_LOAD,[2]!P7_SCOPE_FULL_LOAD,[2]!P8_SCOPE_FULL_LOAD</definedName>
    <definedName name="P16_T1_Protect" hidden="1">[22]перекрестка!$J$12:$K$16,[22]перекрестка!$J$17,[22]перекрестка!$J$18:$K$22,[22]перекрестка!$J$24:$K$28,[22]перекрестка!$J$30:$K$34,[22]перекрестка!$F$23:$G$23</definedName>
    <definedName name="P17_SCOPE_FULL_LOAD" hidden="1">[2]!P9_SCOPE_FULL_LOAD,P10_SCOPE_FULL_LOAD,P11_SCOPE_FULL_LOAD,P12_SCOPE_FULL_LOAD,P13_SCOPE_FULL_LOAD,P14_SCOPE_FULL_LOAD,P15_SCOPE_FULL_LOAD</definedName>
    <definedName name="P17_T1_Protect" hidden="1">[22]перекрестка!$F$29:$G$29,[22]перекрестка!$F$61:$G$61,[22]перекрестка!$F$67:$G$67,[22]перекрестка!$F$101:$G$101,[22]перекрестка!$F$107:$G$107</definedName>
    <definedName name="P18_T1_Protect" hidden="1">[22]перекрестка!$F$139:$G$139,[22]перекрестка!$F$145:$G$145,[22]перекрестка!$J$36:$K$40,P1_T1_Protect,P2_T1_Protect,P3_T1_Protect,P4_T1_Protect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[11]FST5!$G$100:$G$116,[11]FST5!$G$118:$G$123,[11]FST5!$G$125:$G$126,[11]FST5!$G$128:$G$131,[11]FST5!$G$133,[11]FST5!$G$135:$G$139,[11]FST5!$G$141</definedName>
    <definedName name="P2_SC_CLR" hidden="1">#REF!,#REF!,#REF!,#REF!,#REF!</definedName>
    <definedName name="P2_SC22" hidden="1">#REF!,#REF!,#REF!,#REF!,#REF!,#REF!,#REF!</definedName>
    <definedName name="P2_SCOPE_16_PRT" hidden="1">'[20]16'!$E$38:$I$38,'[20]16'!$E$41:$I$41,'[20]16'!$E$45:$I$47,'[20]16'!$E$49:$I$49,'[20]16'!$E$53:$I$54,'[20]16'!$E$56:$I$57,'[20]16'!$E$59:$I$59,'[20]16'!$E$9:$I$13</definedName>
    <definedName name="P2_SCOPE_4_PRT" hidden="1">'[20]4'!#REF!,'[20]4'!#REF!,'[20]4'!#REF!,'[20]4'!#REF!,'[20]4'!#REF!,'[20]4'!#REF!,'[20]4'!$F$12:$I$18,'[20]4'!$F$21:$I$21,'[20]4'!$F$23:$I$23</definedName>
    <definedName name="P2_SCOPE_5_PRT" hidden="1">'[20]5'!#REF!,'[20]5'!#REF!,'[20]5'!#REF!,'[20]5'!#REF!,'[20]5'!#REF!,'[20]5'!#REF!,'[20]5'!$E$12:$H$19,'[20]5'!$E$21:$H$21,'[20]5'!$E$23:$H$23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[20]перекрестка!$N$14:$N$25,[20]перекрестка!$N$27:$N$31,[20]перекрестка!$J$27:$K$31,[20]перекрестка!$F$27:$H$31,[20]перекрестка!$F$33:$H$37</definedName>
    <definedName name="P2_SCOPE_SAVE2" hidden="1">#REF!,#REF!,#REF!,#REF!,#REF!,#REF!</definedName>
    <definedName name="P2_SCOPE_SV_PRT" hidden="1">[20]свод!#REF!,[20]свод!#REF!,[20]свод!#REF!,[20]свод!#REF!,[20]свод!#REF!,[20]свод!#REF!,[20]свод!#REF!</definedName>
    <definedName name="P2_T1_Protect" hidden="1">[22]перекрестка!$J$68:$K$72,[22]перекрестка!$J$74:$K$78,[22]перекрестка!$J$80:$K$84,[22]перекрестка!$J$89,[22]перекрестка!$J$90:$K$94,[22]перекрестка!$J$95</definedName>
    <definedName name="P2_T17?L4">'[15]29'!$J$9:$J$16,'[15]29'!$M$9:$M$16,'[15]29'!$P$9:$P$16,'[15]29'!$G$44:$G$51,'[15]29'!$J$44:$J$51,'[15]29'!$M$44:$M$51,'[15]29'!$M$35:$M$42,'[15]29'!$P$35:$P$42,'[15]29'!$P$44:$P$51</definedName>
    <definedName name="P2_T17?unit?РУБ.ГКАЛ">'[15]29'!$I$18:$I$25,'[15]29'!$L$9:$L$16,'[15]29'!$L$18:$L$25,'[15]29'!$O$9:$O$16,'[15]29'!$F$35:$F$42,'[15]29'!$I$35:$I$42,'[15]29'!$L$35:$L$42,'[15]29'!$O$35:$O$51</definedName>
    <definedName name="P2_T17?unit?ТГКАЛ">'[15]29'!$J$9:$J$16,'[15]29'!$M$9:$M$16,'[15]29'!$P$9:$P$16,'[15]29'!$M$35:$M$42,'[15]29'!$P$35:$P$42,'[15]29'!$G$44:$G$51,'[15]29'!$J$44:$J$51,'[15]29'!$M$44:$M$51,'[15]29'!$P$44:$P$51</definedName>
    <definedName name="P2_T17_Protection">'[15]29'!$F$19:$G$19,'[15]29'!$F$21:$G$25,'[15]29'!$F$27:$G$27,'[15]29'!$F$29:$G$33,'[15]29'!$F$36:$G$36,'[15]29'!$F$38:$G$42,'[15]29'!$F$45:$G$45,'[15]29'!$F$47:$G$51</definedName>
    <definedName name="P2_T21_Protection">'[15]21'!$E$20:$E$22,'[15]21'!$G$20:$K$22,'[15]21'!$M$20:$M$22,'[15]21'!$O$20:$S$22,'[15]21'!$E$26:$E$28,'[15]21'!$G$26:$K$28,'[15]21'!$M$26:$M$28,'[15]21'!$O$26:$S$28</definedName>
    <definedName name="P2_T25_protection">'[15]25'!$L$35:$O$37,'[15]25'!$L$41:$O$42,'[15]25'!$Q$8:$T$21,'[15]25'!$Q$24:$T$28,'[15]25'!$Q$30:$T$33,'[15]25'!$Q$35:$T$37,'[15]25'!$Q$41:$T$42,'[15]25'!$B$35:$B$37</definedName>
    <definedName name="P2_T26_Protection">'[15]26'!$F$34:$I$36,'[15]26'!$K$8:$N$8,'[15]26'!$K$10:$N$11,'[15]26'!$K$13:$N$15,'[15]26'!$K$18:$N$19,'[15]26'!$K$22:$N$24,'[15]26'!$K$26:$N$26,'[15]26'!$K$29:$N$32</definedName>
    <definedName name="P2_T27_Protection">'[15]27'!$F$34:$I$36,'[15]27'!$K$8:$N$8,'[15]27'!$K$10:$N$11,'[15]27'!$K$13:$N$15,'[15]27'!$K$18:$N$19,'[15]27'!$K$22:$N$24,'[15]27'!$K$26:$N$26,'[15]27'!$K$29:$N$32</definedName>
    <definedName name="P2_T28?axis?R?ПЭ">'[15]28'!$D$68:$I$70,'[15]28'!$D$74:$I$76,'[15]28'!$D$80:$I$82,'[15]28'!$D$89:$I$91,'[15]28'!$D$94:$I$96,'[15]28'!$D$100:$I$102,'[15]28'!$D$106:$I$108,'[15]28'!$D$115:$I$117</definedName>
    <definedName name="P2_T28?axis?R?ПЭ?">'[15]28'!$B$68:$B$70,'[15]28'!$B$74:$B$76,'[15]28'!$B$80:$B$82,'[15]28'!$B$89:$B$91,'[15]28'!$B$94:$B$96,'[15]28'!$B$100:$B$102,'[15]28'!$B$106:$B$108,'[15]28'!$B$115:$B$117</definedName>
    <definedName name="P2_T28_Protection">'[15]28'!$B$126:$B$128,'[15]28'!$B$132:$B$134,'[15]28'!$B$141:$B$143,'[15]28'!$B$146:$B$148,'[15]28'!$B$152:$B$154,'[15]28'!$B$158:$B$160,'[15]28'!$B$167:$B$169</definedName>
    <definedName name="P2_T4_Protect" hidden="1">'[22]4'!$Q$22:$T$22,'[22]4'!$Q$24:$T$28,'[22]4'!$V$24:$Y$28,'[22]4'!$V$22:$Y$22,'[22]4'!$V$20:$Y$20,'[22]4'!$V$11:$Y$17,'[22]4'!$AA$11:$AD$17,'[22]4'!$AA$20:$AD$20,'[22]4'!$AA$22:$AD$22</definedName>
    <definedName name="P3_dip" hidden="1">[11]FST5!$G$143:$G$145,[11]FST5!$G$214:$G$217,[11]FST5!$G$219:$G$224,[11]FST5!$G$226,[11]FST5!$G$228,[11]FST5!$G$230,[11]FST5!$G$232,[11]FST5!$G$197:$G$212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[20]перекрестка!$J$33:$K$37,[20]перекрестка!$N$33:$N$37,[20]перекрестка!$F$39:$H$43,[20]перекрестка!$J$39:$K$43,[20]перекрестка!$N$39:$N$43</definedName>
    <definedName name="P3_SCOPE_SV_PRT" hidden="1">[20]свод!#REF!,[20]свод!#REF!,[20]свод!#REF!,[20]свод!#REF!,[20]свод!#REF!,[20]свод!#REF!,[20]свод!#REF!</definedName>
    <definedName name="P3_T1_Protect" hidden="1">[22]перекрестка!$J$96:$K$100,[22]перекрестка!$J$102:$K$106,[22]перекрестка!$J$108:$K$112,[22]перекрестка!$J$114:$K$118,[22]перекрестка!$J$120:$K$124</definedName>
    <definedName name="P3_T17_Protection">'[15]29'!$F$53:$G$53,'[15]29'!$F$55:$G$59,'[15]29'!$I$55:$J$59,'[15]29'!$I$53:$J$53,'[15]29'!$I$47:$J$51,'[15]29'!$I$45:$J$45,'[15]29'!$I$38:$J$42,'[15]29'!$I$36:$J$36</definedName>
    <definedName name="P3_T21_Protection">'[15]21'!$E$31:$E$33,'[15]21'!$G$31:$K$33,'[15]21'!$B$14:$B$16,'[15]21'!$B$20:$B$22,'[15]21'!$B$26:$B$28,'[15]21'!$B$31:$B$33,'[15]21'!$M$31:$M$33,P1_T21_Protection</definedName>
    <definedName name="P3_T27_Protection">'[15]27'!$K$34:$N$36,'[15]27'!$P$8:$S$8,'[15]27'!$P$10:$S$11,'[15]27'!$P$13:$S$15,'[15]27'!$P$18:$S$19,'[15]27'!$P$22:$S$24,'[15]27'!$P$26:$S$26,'[15]27'!$P$29:$S$32</definedName>
    <definedName name="P3_T28?axis?R?ПЭ">'[15]28'!$D$120:$I$122,'[15]28'!$D$126:$I$128,'[15]28'!$D$132:$I$134,'[15]28'!$D$141:$I$143,'[15]28'!$D$146:$I$148,'[15]28'!$D$152:$I$154,'[15]28'!$D$158:$I$160</definedName>
    <definedName name="P3_T28?axis?R?ПЭ?">'[15]28'!$B$120:$B$122,'[15]28'!$B$126:$B$128,'[15]28'!$B$132:$B$134,'[15]28'!$B$141:$B$143,'[15]28'!$B$146:$B$148,'[15]28'!$B$152:$B$154,'[15]28'!$B$158:$B$160</definedName>
    <definedName name="P3_T28_Protection">'[15]28'!$B$172:$B$174,'[15]28'!$B$178:$B$180,'[15]28'!$B$184:$B$186,'[15]28'!$B$193:$B$195,'[15]28'!$B$198:$B$200,'[15]28'!$B$204:$B$206,'[15]28'!$B$210:$B$212</definedName>
    <definedName name="P4_dip" hidden="1">[11]FST5!$G$70:$G$75,[11]FST5!$G$77:$G$78,[11]FST5!$G$80:$G$83,[11]FST5!$G$85,[11]FST5!$G$87:$G$91,[11]FST5!$G$93,[11]FST5!$G$95:$G$97,[11]FST5!$G$52:$G$68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[20]перекрестка!$F$45:$H$49,[20]перекрестка!$J$45:$K$49,[20]перекрестка!$N$45:$N$49,[20]перекрестка!$F$53:$G$64,[20]перекрестка!$H$54:$H$58</definedName>
    <definedName name="P4_T1_Protect" hidden="1">[22]перекрестка!$J$127,[22]перекрестка!$J$128:$K$132,[22]перекрестка!$J$133,[22]перекрестка!$J$134:$K$138,[22]перекрестка!$N$11:$N$22,[22]перекрестка!$N$24:$N$28</definedName>
    <definedName name="P4_T17_Protection">'[15]29'!$I$29:$J$33,'[15]29'!$I$27:$J$27,'[15]29'!$I$21:$J$25,'[15]29'!$I$19:$J$19,'[15]29'!$I$12:$J$16,'[15]29'!$I$10:$J$10,'[15]29'!$L$10:$M$10,'[15]29'!$L$12:$M$16</definedName>
    <definedName name="P4_T28?axis?R?ПЭ">'[15]28'!$D$167:$I$169,'[15]28'!$D$172:$I$174,'[15]28'!$D$178:$I$180,'[15]28'!$D$184:$I$186,'[15]28'!$D$193:$I$195,'[15]28'!$D$198:$I$200,'[15]28'!$D$204:$I$206</definedName>
    <definedName name="P4_T28?axis?R?ПЭ?">'[15]28'!$B$167:$B$169,'[15]28'!$B$172:$B$174,'[15]28'!$B$178:$B$180,'[15]28'!$B$184:$B$186,'[15]28'!$B$193:$B$195,'[15]28'!$B$198:$B$200,'[15]28'!$B$204:$B$206</definedName>
    <definedName name="P4_T28_Protection">'[15]28'!$B$219:$B$221,'[15]28'!$B$224:$B$226,'[15]28'!$B$230:$B$232,'[15]28'!$B$236:$B$238,'[15]28'!$B$245:$B$247,'[15]28'!$B$250:$B$252,'[15]28'!$B$256:$B$258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[20]перекрестка!$H$60:$H$64,[20]перекрестка!$J$53:$J$64,[20]перекрестка!$K$54:$K$58,[20]перекрестка!$K$60:$K$64,[20]перекрестка!$N$53:$N$64</definedName>
    <definedName name="P5_T1_Protect" hidden="1">[22]перекрестка!$N$30:$N$34,[22]перекрестка!$N$36:$N$40,[22]перекрестка!$N$42:$N$46,[22]перекрестка!$N$49:$N$60,[22]перекрестка!$N$62:$N$66</definedName>
    <definedName name="P5_T17_Protection">'[15]29'!$L$19:$M$19,'[15]29'!$L$21:$M$27,'[15]29'!$L$29:$M$33,'[15]29'!$L$36:$M$36,'[15]29'!$L$38:$M$42,'[15]29'!$L$45:$M$45,'[15]29'!$O$10:$P$10,'[15]29'!$O$12:$P$16</definedName>
    <definedName name="P5_T28?axis?R?ПЭ">'[15]28'!$D$210:$I$212,'[15]28'!$D$219:$I$221,'[15]28'!$D$224:$I$226,'[15]28'!$D$230:$I$232,'[15]28'!$D$236:$I$238,'[15]28'!$D$245:$I$247,'[15]28'!$D$250:$I$252</definedName>
    <definedName name="P5_T28?axis?R?ПЭ?">'[15]28'!$B$210:$B$212,'[15]28'!$B$219:$B$221,'[15]28'!$B$224:$B$226,'[15]28'!$B$230:$B$232,'[15]28'!$B$236:$B$238,'[15]28'!$B$245:$B$247,'[15]28'!$B$250:$B$252</definedName>
    <definedName name="P5_T28_Protection">'[15]28'!$B$262:$B$264,'[15]28'!$B$271:$B$273,'[15]28'!$B$276:$B$278,'[15]28'!$B$282:$B$284,'[15]28'!$B$288:$B$291,'[15]28'!$B$11:$B$13,'[15]28'!$B$16:$B$18,'[15]28'!$B$22:$B$24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[20]перекрестка!$F$66:$H$70,[20]перекрестка!$J$66:$K$70,[20]перекрестка!$N$66:$N$70,[20]перекрестка!$F$72:$H$76,[20]перекрестка!$J$72:$K$76</definedName>
    <definedName name="P6_T1_Protect" hidden="1">[22]перекрестка!$N$68:$N$72,[22]перекрестка!$N$74:$N$78,[22]перекрестка!$N$80:$N$84,[22]перекрестка!$N$89:$N$100,[22]перекрестка!$N$102:$N$106</definedName>
    <definedName name="P6_T17_Protection">'[15]29'!$O$19:$P$19,'[15]29'!$O$21:$P$25,'[15]29'!$O$27:$P$27,'[15]29'!$O$29:$P$33,'[15]29'!$O$36:$P$36,'[15]29'!$O$38:$P$42,'[15]29'!$O$45:$P$45,P1_T17_Protection</definedName>
    <definedName name="P6_T2.1?Protection">P1_T2.1?Protection</definedName>
    <definedName name="P6_T28?axis?R?ПЭ">'[15]28'!$D$256:$I$258,'[15]28'!$D$262:$I$264,'[15]28'!$D$271:$I$273,'[15]28'!$D$276:$I$278,'[15]28'!$D$282:$I$284,'[15]28'!$D$288:$I$291,'[15]28'!$D$11:$I$13,P1_T28?axis?R?ПЭ</definedName>
    <definedName name="P6_T28?axis?R?ПЭ?">'[15]28'!$B$256:$B$258,'[15]28'!$B$262:$B$264,'[15]28'!$B$271:$B$273,'[15]28'!$B$276:$B$278,'[15]28'!$B$282:$B$284,'[15]28'!$B$288:$B$291,'[15]28'!$B$11:$B$13,P1_T28?axis?R?ПЭ?</definedName>
    <definedName name="P6_T28_Protection">'[15]28'!$B$28:$B$30,'[15]28'!$B$37:$B$39,'[15]28'!$B$42:$B$44,'[15]28'!$B$48:$B$50,'[15]28'!$B$54:$B$56,'[15]28'!$B$63:$B$65,'[15]28'!$G$210:$H$212,'[15]28'!$D$11:$E$13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[20]перекрестка!$N$72:$N$76,[20]перекрестка!$F$78:$H$82,[20]перекрестка!$J$78:$K$82,[20]перекрестка!$N$78:$N$82,[20]перекрестка!$F$84:$H$88</definedName>
    <definedName name="P7_T1_Protect" hidden="1">[22]перекрестка!$N$108:$N$112,[22]перекрестка!$N$114:$N$118,[22]перекрестка!$N$120:$N$124,[22]перекрестка!$N$127:$N$138,[22]перекрестка!$N$140:$N$144</definedName>
    <definedName name="P7_T28_Protection">'[15]28'!$G$11:$H$13,'[15]28'!$D$16:$E$18,'[15]28'!$G$16:$H$18,'[15]28'!$D$22:$E$24,'[15]28'!$G$22:$H$24,'[15]28'!$D$28:$E$30,'[15]28'!$G$28:$H$30,'[15]28'!$D$37:$E$39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[20]перекрестка!$J$84:$K$88,[20]перекрестка!$N$84:$N$88,[20]перекрестка!$F$14:$G$25,P1_SCOPE_PER_PRT,P2_SCOPE_PER_PRT,P3_SCOPE_PER_PRT,P4_SCOPE_PER_PRT</definedName>
    <definedName name="P8_T1_Protect" hidden="1">[22]перекрестка!$N$146:$N$150,[22]перекрестка!$N$152:$N$156,[22]перекрестка!$N$158:$N$162,[22]перекрестка!$F$11:$G$11,[22]перекрестка!$F$12:$H$16</definedName>
    <definedName name="P8_T28_Protection">'[15]28'!$G$37:$H$39,'[15]28'!$D$42:$E$44,'[15]28'!$G$42:$H$44,'[15]28'!$D$48:$E$50,'[15]28'!$G$48:$H$50,'[15]28'!$D$54:$E$56,'[15]28'!$G$54:$H$56,'[15]28'!$D$89:$E$91</definedName>
    <definedName name="P9_SCOPE_FULL_LOAD" hidden="1">#REF!,#REF!,#REF!,#REF!,#REF!,#REF!</definedName>
    <definedName name="P9_SCOPE_NotInd" hidden="1">#REF!,[2]!P1_SCOPE_NOTIND,[2]!P2_SCOPE_NOTIND,[2]!P3_SCOPE_NOTIND,[2]!P4_SCOPE_NOTIND,[2]!P5_SCOPE_NOTIND,[2]!P6_SCOPE_NOTIND,[2]!P7_SCOPE_NOTIND</definedName>
    <definedName name="P9_T1_Protect" hidden="1">[22]перекрестка!$F$17:$G$17,[22]перекрестка!$F$18:$H$22,[22]перекрестка!$F$24:$H$28,[22]перекрестка!$F$30:$H$34,[22]перекрестка!$F$36:$H$40</definedName>
    <definedName name="P9_T28_Protection">'[15]28'!$G$89:$H$91,'[15]28'!$G$94:$H$96,'[15]28'!$D$94:$E$96,'[15]28'!$D$100:$E$102,'[15]28'!$G$100:$H$102,'[15]28'!$D$106:$E$108,'[15]28'!$G$106:$H$108,'[15]28'!$D$167:$E$169</definedName>
    <definedName name="PER_ET">#REF!</definedName>
    <definedName name="Personal">'[24]6 Списки'!$A$2:$A$20</definedName>
    <definedName name="polta">#REF!</definedName>
    <definedName name="POTR">[8]TEHSHEET!$F$20:$F$27</definedName>
    <definedName name="PR_ET">[6]TEHSHEET!#REF!</definedName>
    <definedName name="PR_OBJ_ET">[6]TEHSHEET!#REF!</definedName>
    <definedName name="PR_OPT">#REF!</definedName>
    <definedName name="PR_ROZN">#REF!</definedName>
    <definedName name="Project">[25]Списки!$B$2:$B$21</definedName>
    <definedName name="PROT">#REF!,#REF!,#REF!,#REF!,#REF!,#REF!</definedName>
    <definedName name="REG">[13]TEHSHEET!$B$2:$B$85</definedName>
    <definedName name="REG_ET">#REF!</definedName>
    <definedName name="REG_PROT">#REF!,#REF!,#REF!,#REF!,#REF!,#REF!,#REF!</definedName>
    <definedName name="REGcom">#REF!</definedName>
    <definedName name="regfddg">[2]!regfddg</definedName>
    <definedName name="REGION">[26]TEHSHEET!$B$2:$B$86</definedName>
    <definedName name="REGUL">#REF!</definedName>
    <definedName name="rgk">[19]FST5!$G$214:$G$217,[19]FST5!$G$219:$G$224,[19]FST5!$G$226,[19]FST5!$G$228,[19]FST5!$G$230,[19]FST5!$G$232,[19]FST5!$G$197:$G$212</definedName>
    <definedName name="ROZN_09">'[10]2009'!#REF!</definedName>
    <definedName name="rr">[2]!rr</definedName>
    <definedName name="ŕŕ">[2]!ŕŕ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#REF!,#REF!,#REF!,#REF!,[2]!P1_SBT_PROT</definedName>
    <definedName name="SBTcom">#REF!</definedName>
    <definedName name="sbyt">[19]FST5!$G$70:$G$75,[19]FST5!$G$77:$G$78,[19]FST5!$G$80:$G$83,[19]FST5!$G$85,[19]FST5!$G$87:$G$91,[19]FST5!$G$93,[19]FST5!$G$95:$G$97,[19]FST5!$G$52:$G$68</definedName>
    <definedName name="sch">#REF!</definedName>
    <definedName name="SCOPE">#REF!</definedName>
    <definedName name="SCOPE_16_PRT">P1_SCOPE_16_PRT,P2_SCOPE_16_PRT</definedName>
    <definedName name="SCOPE_17.1_PRT">'[20]17.1'!$D$14:$F$17,'[20]17.1'!$D$19:$F$22,'[20]17.1'!$I$9:$I$12,'[20]17.1'!$I$14:$I$17,'[20]17.1'!$I$19:$I$22,'[20]17.1'!$D$9:$F$12</definedName>
    <definedName name="SCOPE_17_PRT">'[20]17'!$J$39:$M$41,'[20]17'!$E$43:$H$51,'[20]17'!$J$43:$M$51,'[20]17'!$E$54:$H$56,'[20]17'!$E$58:$H$66,'[20]17'!$E$69:$M$81,'[20]17'!$E$9:$H$11,P1_SCOPE_17_PRT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'[20]24'!$E$8:$G$47,'[20]24'!$E$49:$G$66</definedName>
    <definedName name="SCOPE_24_PRT">'[20]24'!$E$41:$F$41,'[20]24'!$E$34:$F$34,'[20]24'!$E$36:$F$36,'[20]24'!$E$43:$F$43</definedName>
    <definedName name="SCOPE_25_PRT">'[20]25'!$E$20:$F$20,'[20]25'!$E$34:$F$34,'[20]25'!$E$41:$F$41,'[20]25'!$E$8:$F$10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'[20]4'!$F$25:$I$29,'[20]4'!#REF!,P1_SCOPE_4_PRT,P2_SCOPE_4_PRT</definedName>
    <definedName name="SCOPE_5_PRT">'[20]5'!$E$25:$H$29,'[20]5'!#REF!,P1_SCOPE_5_PRT,P2_SCOPE_5_PRT</definedName>
    <definedName name="SCOPE_CL">[27]Справочники!$F$11:$F$11</definedName>
    <definedName name="SCOPE_CORR">#REF!,#REF!,#REF!,#REF!,#REF!,[2]!P1_SCOPE_CORR,[2]!P2_SCOPE_CORR</definedName>
    <definedName name="SCOPE_CPR">#REF!</definedName>
    <definedName name="SCOPE_DOP">[28]Регионы!#REF!,[2]!P1_SCOPE_DOP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L">[27]Справочники!$H$11:$H$14</definedName>
    <definedName name="SCOPE_FLOAD">#REF!,[2]!P1_SCOPE_FLOAD</definedName>
    <definedName name="SCOPE_FOR_LOAD_01">#REF!</definedName>
    <definedName name="SCOPE_FORM46_EE1">#REF!</definedName>
    <definedName name="SCOPE_FORM46_EE1_ZAG_KOD">#REF!</definedName>
    <definedName name="SCOPE_FRML">#REF!,#REF!,[2]!P1_SCOPE_FRML</definedName>
    <definedName name="SCOPE_FST7">#REF!,#REF!,#REF!,#REF!,[2]!P1_SCOPE_FST7</definedName>
    <definedName name="SCOPE_FULL_LOAD">[2]!P16_SCOPE_FULL_LOAD,[2]!P17_SCOPE_FULL_LOAD</definedName>
    <definedName name="SCOPE_IND">#REF!,#REF!,[2]!P1_SCOPE_IND,[2]!P2_SCOPE_IND,[2]!P3_SCOPE_IND,[2]!P4_SCOPE_IND</definedName>
    <definedName name="SCOPE_IND1">#REF!</definedName>
    <definedName name="SCOPE_IND2">#REF!,#REF!,#REF!,[2]!P1_SCOPE_IND2,[2]!P2_SCOPE_IND2,[2]!P3_SCOPE_IND2,[2]!P4_SCOPE_IND2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'[29]Стоимость ЭЭ'!$G$111:$AN$113,'[29]Стоимость ЭЭ'!$G$93:$AN$95,'[29]Стоимость ЭЭ'!$G$51:$AN$53</definedName>
    <definedName name="SCOPE_MO">[30]Справочники!$K$6:$K$742,[30]Справочники!#REF!</definedName>
    <definedName name="SCOPE_MUPS">[30]Свод!#REF!,[30]Свод!#REF!</definedName>
    <definedName name="SCOPE_MUPS_NAMES">[30]Свод!#REF!,[30]Свод!#REF!</definedName>
    <definedName name="SCOPE_NALOG">[31]Справочники!$R$3:$R$4</definedName>
    <definedName name="SCOPE_NOTIND">[2]!P1_SCOPE_NOTIND,[2]!P2_SCOPE_NOTIND,[2]!P3_SCOPE_NOTIND,[2]!P4_SCOPE_NOTIND,[2]!P5_SCOPE_NOTIND,[2]!P6_SCOPE_NOTIND,[2]!P7_SCOPE_NOTIND,[2]!P8_SCOPE_NOTIND</definedName>
    <definedName name="SCOPE_NotInd2">[2]!P4_SCOPE_NotInd2,[2]!P5_SCOPE_NotInd2,[2]!P6_SCOPE_NotInd2,[2]!P7_SCOPE_NotInd2</definedName>
    <definedName name="SCOPE_NotInd3">#REF!,#REF!,#REF!,[2]!P1_SCOPE_NotInd3,[2]!P2_SCOPE_NotInd3</definedName>
    <definedName name="SCOPE_ORE">#REF!</definedName>
    <definedName name="SCOPE_OUTD">[11]FST5!$G$23:$G$30,[11]FST5!$G$32:$G$35,[11]FST5!$G$37,[11]FST5!$G$39:$G$45,[11]FST5!$G$47,[11]FST5!$G$49,[11]FST5!$G$5:$G$21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#REF!,#REF!,#REF!,#REF!,#REF!,[2]!P1_SCOPE_SAVE2,[2]!P2_SCOPE_SAVE2</definedName>
    <definedName name="SCOPE_SBTLD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[20]свод!$E$100:$I$100,[20]свод!$E$102:$I$113,[20]свод!$E$116:$I$117,[20]свод!$E$119:$I$123,[20]свод!$E$10:$I$65,P1_SCOPE_SV_LD1</definedName>
    <definedName name="SCOPE_SV_LD2">[20]свод!#REF!</definedName>
    <definedName name="SCOPE_SV_PRT">P1_SCOPE_SV_PRT,P2_SCOPE_SV_PRT,P3_SCOPE_SV_PRT</definedName>
    <definedName name="SCOPE_SVOD">[7]Свод!$K$49,[7]Свод!$D$18:$K$46</definedName>
    <definedName name="SCOPE_TP">[11]FST5!$L$12:$L$23,[11]FST5!$L$5:$L$8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#REF!,#REF!,#REF!,#REF!,[2]!P1_SET_PRT</definedName>
    <definedName name="SET_SCOPE2">[7]TEHSHEET!$P$1:$P$3</definedName>
    <definedName name="SETcom">#REF!</definedName>
    <definedName name="Sheet2?prefix?">"H"</definedName>
    <definedName name="SP_OPT">#REF!</definedName>
    <definedName name="SP_OPT_ET">[6]TEHSHEET!#REF!</definedName>
    <definedName name="SP_ROZN">#REF!</definedName>
    <definedName name="SP_ROZN_ET">[6]TEHSHEET!#REF!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[6]TEHSHEET!#REF!</definedName>
    <definedName name="SP_ST_ROZN">[6]TEHSHEET!#REF!</definedName>
    <definedName name="SPR_ET">[6]TEHSHEET!#REF!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[30]Справочники!$E$6,[30]Справочники!$D$11:$D$902,[30]Справочники!$E$3</definedName>
    <definedName name="sq">#REF!</definedName>
    <definedName name="SXEMA">[8]TEHSHEET!$F$13:$F$15</definedName>
    <definedName name="T0?axis?ПРД?БАЗ">'[23]0'!$I$7:$J$112,'[23]0'!$F$7:$G$112</definedName>
    <definedName name="T0?axis?ПРД?ПРЕД">'[23]0'!$K$7:$L$112,'[23]0'!$D$7:$E$112</definedName>
    <definedName name="T0?axis?ПРД?РЕГ">#REF!</definedName>
    <definedName name="T0?axis?ПФ?ПЛАН">'[23]0'!$I$7:$I$112,'[23]0'!$D$7:$D$112,'[23]0'!$K$7:$K$112,'[23]0'!$F$7:$F$112</definedName>
    <definedName name="T0?axis?ПФ?ФАКТ">'[23]0'!$J$7:$J$112,'[23]0'!$E$7:$E$112,'[23]0'!$L$7:$L$112,'[23]0'!$G$7:$G$112</definedName>
    <definedName name="T0?Data">'[23]0'!$D$8:$L$52,   '[23]0'!$D$54:$L$59,   '[23]0'!$D$63:$L$64,   '[23]0'!$D$68:$L$70,   '[23]0'!$D$72:$L$74,   '[23]0'!$D$77:$L$92,   '[23]0'!$D$95:$L$97,   '[23]0'!$D$99:$L$104,   '[23]0'!$D$107:$L$108,   '[23]0'!$D$111:$L$112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'[23]0'!$D$8:$H$8,   '[23]0'!$D$86:$H$86</definedName>
    <definedName name="T0?unit?МКВТЧ">#REF!</definedName>
    <definedName name="T0?unit?ПРЦ">'[23]0'!$D$87:$H$88,   '[23]0'!$D$96:$H$97,   '[23]0'!$D$107:$H$108,   '[23]0'!$D$111:$H$112,   '[23]0'!$I$7:$L$112</definedName>
    <definedName name="T0?unit?РУБ.ГКАЛ">'[23]0'!$D$89:$H$89,   '[23]0'!$D$92:$H$92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'[23]0'!$D$14:$H$52,   '[23]0'!$D$54:$H$59,   '[23]0'!$D$63:$H$64,   '[23]0'!$D$68:$H$70,   '[23]0'!$D$72:$H$74,   '[23]0'!$D$77:$H$77,   '[23]0'!$D$79:$H$81,   '[23]0'!$D$90:$H$91,   '[23]0'!$D$99:$H$104,   '[23]0'!$D$78:$H$78</definedName>
    <definedName name="T1?axis?ПРД?БАЗ">'[23]1'!$I$6:$J$23,'[23]1'!$F$6:$G$23</definedName>
    <definedName name="T1?axis?ПРД?ПРЕД">'[23]1'!$K$6:$L$23,'[23]1'!$D$6:$E$23</definedName>
    <definedName name="T1?axis?ПРД?РЕГ">#REF!</definedName>
    <definedName name="T1?axis?ПФ?ПЛАН">'[23]1'!$I$6:$I$23,'[23]1'!$D$6:$D$23,'[23]1'!$K$6:$K$23,'[23]1'!$F$6:$F$23</definedName>
    <definedName name="T1?axis?ПФ?ФАКТ">'[23]1'!$J$6:$J$23,'[23]1'!$E$6:$E$23,'[23]1'!$L$6:$L$23,'[23]1'!$G$6:$G$23</definedName>
    <definedName name="T1?Columns">#REF!</definedName>
    <definedName name="T1?Data">'[23]1'!$D$6:$L$12,   '[23]1'!$D$14:$L$18,   '[23]1'!$D$20:$L$23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'[23]10'!$D$9:$L$11, '[23]10'!$D$15:$L$17, '[23]10'!$D$21:$L$23, '[23]10'!$D$27:$L$29</definedName>
    <definedName name="T10?axis?R?ДОГОВОР?">'[23]10'!$B$9:$B$11, '[23]10'!$B$15:$B$17, '[23]10'!$B$21:$B$23, '[23]10'!$B$27:$B$29</definedName>
    <definedName name="T10?axis?ПРД?БАЗ">'[23]10'!$I$6:$J$31,'[23]10'!$F$6:$G$31</definedName>
    <definedName name="T10?axis?ПРД?ПРЕД">'[23]10'!$K$6:$L$31,'[23]10'!$D$6:$E$31</definedName>
    <definedName name="T10?axis?ПРД?РЕГ">#REF!</definedName>
    <definedName name="T10?axis?ПФ?ПЛАН">'[23]10'!$I$6:$I$31,'[23]10'!$D$6:$D$31,'[23]10'!$K$6:$K$31,'[23]10'!$F$6:$F$31</definedName>
    <definedName name="T10?axis?ПФ?ФАКТ">'[23]10'!$J$6:$J$31,'[23]10'!$E$6:$E$31,'[23]10'!$L$6:$L$31,'[23]10'!$G$6:$G$31</definedName>
    <definedName name="T10?Data">'[23]10'!$D$6:$L$7, '[23]10'!$D$9:$L$11, '[23]10'!$D$13:$L$13, '[23]10'!$D$15:$L$17, '[23]10'!$D$19:$L$19, '[23]10'!$D$21:$L$23, '[23]10'!$D$25:$L$25, '[23]10'!$D$27:$L$29, '[23]10'!$D$31:$L$31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[6]TEHSHEET!#REF!</definedName>
    <definedName name="T10_OPT">#REF!</definedName>
    <definedName name="T10_ROZN">#REF!</definedName>
    <definedName name="T11?axis?R?ДОГОВОР">'[23]11'!$D$8:$L$11, '[23]11'!$D$15:$L$18, '[23]11'!$D$22:$L$23, '[23]11'!$D$29:$L$32, '[23]11'!$D$36:$L$39, '[23]11'!$D$43:$L$46, '[23]11'!$D$51:$L$54, '[23]11'!$D$58:$L$61, '[23]11'!$D$65:$L$68, '[23]11'!$D$72:$L$82</definedName>
    <definedName name="T11?axis?R?ДОГОВОР?">'[23]11'!$B$72:$B$82, '[23]11'!$B$65:$B$68, '[23]11'!$B$58:$B$61, '[23]11'!$B$51:$B$54, '[23]11'!$B$43:$B$46, '[23]11'!$B$36:$B$39, '[23]11'!$B$29:$B$33, '[23]11'!$B$22:$B$25, '[23]11'!$B$15:$B$18, '[23]11'!$B$8:$B$11</definedName>
    <definedName name="T11?axis?ПРД?БАЗ">'[23]11'!$I$6:$J$84,'[23]11'!$F$6:$G$84</definedName>
    <definedName name="T11?axis?ПРД?ПРЕД">'[23]11'!$K$6:$L$84,'[23]11'!$D$6:$E$84</definedName>
    <definedName name="T11?axis?ПРД?РЕГ">'[32]услуги непроизводств.'!#REF!</definedName>
    <definedName name="T11?axis?ПФ?ПЛАН">'[23]11'!$I$6:$I$84,'[23]11'!$D$6:$D$84,'[23]11'!$K$6:$K$84,'[23]11'!$F$6:$F$84</definedName>
    <definedName name="T11?axis?ПФ?ФАКТ">'[23]11'!$J$6:$J$84,'[23]11'!$E$6:$E$84,'[23]11'!$L$6:$L$84,'[23]11'!$G$6:$G$84</definedName>
    <definedName name="T11?Data">#N/A</definedName>
    <definedName name="T11?Name">'[32]услуги непроизводств.'!#REF!</definedName>
    <definedName name="T11_Copy1">'[32]услуги непроизводств.'!#REF!</definedName>
    <definedName name="T11_Copy2">'[32]услуги непроизводств.'!#REF!</definedName>
    <definedName name="T11_Copy3">'[32]услуги непроизводств.'!#REF!</definedName>
    <definedName name="T11_Copy4">'[32]услуги непроизводств.'!#REF!</definedName>
    <definedName name="T11_Copy5">'[32]услуги непроизводств.'!#REF!</definedName>
    <definedName name="T11_Copy6">'[32]услуги непроизводств.'!#REF!</definedName>
    <definedName name="T11_Copy7.1">'[32]услуги непроизводств.'!#REF!</definedName>
    <definedName name="T11_Copy7.2">'[32]услуги непроизводств.'!#REF!</definedName>
    <definedName name="T11_Copy8">'[32]услуги непроизводств.'!#REF!</definedName>
    <definedName name="T11_Copy9">'[32]услуги непроизводств.'!#REF!</definedName>
    <definedName name="T12?axis?R?ДОГОВОР">#REF!</definedName>
    <definedName name="T12?axis?R?ДОГОВОР?">#REF!</definedName>
    <definedName name="T12?axis?ПРД?БАЗ">'[23]12'!$J$6:$K$20,'[23]12'!$G$6:$H$20</definedName>
    <definedName name="T12?axis?ПРД?ПРЕД">'[23]12'!$L$6:$M$20,'[23]12'!$E$6:$F$20</definedName>
    <definedName name="T12?axis?ПРД?РЕГ">#REF!</definedName>
    <definedName name="T12?axis?ПФ?ПЛАН">'[23]12'!$J$6:$J$20,'[23]12'!$E$6:$E$20,'[23]12'!$L$6:$L$20,'[23]12'!$G$6:$G$20</definedName>
    <definedName name="T12?axis?ПФ?ФАКТ">'[23]12'!$K$6:$K$20,'[23]12'!$F$6:$F$20,'[23]12'!$M$6:$M$20,'[23]12'!$H$6:$H$20</definedName>
    <definedName name="T12?Data">'[23]12'!$E$6:$M$9,  '[23]12'!$E$11:$M$18,  '[23]12'!$E$20:$M$20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'[23]12'!$A$16:$M$16, '[23]12'!$A$14:$M$14, '[23]12'!$A$12:$M$12, '[23]12'!$A$18:$M$18</definedName>
    <definedName name="T12?L2.x">'[23]12'!$A$15:$M$15, '[23]12'!$A$13:$M$13, '[23]12'!$A$11:$M$11, '[23]12'!$A$17:$M$17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'[23]12'!$E$16:$I$16, '[23]12'!$E$14:$I$14, '[23]12'!$E$9:$I$9, '[23]12'!$E$12:$I$12, '[23]12'!$E$18:$I$18, '[23]12'!$E$7:$I$7</definedName>
    <definedName name="T12?unit?ПРЦ">#REF!</definedName>
    <definedName name="T12?unit?ТРУБ">'[23]12'!$E$15:$I$15, '[23]12'!$E$13:$I$13, '[23]12'!$E$6:$I$6, '[23]12'!$E$8:$I$8, '[23]12'!$E$11:$I$11, '[23]12'!$E$17:$I$17, '[23]12'!$E$20:$I$20</definedName>
    <definedName name="T12_Copy">#REF!</definedName>
    <definedName name="T13?axis?ПРД?БАЗ">'[23]13'!$I$6:$J$16,'[23]13'!$F$6:$G$16</definedName>
    <definedName name="T13?axis?ПРД?ПРЕД">'[23]13'!$K$6:$L$16,'[23]13'!$D$6:$E$16</definedName>
    <definedName name="T13?axis?ПРД?РЕГ">#REF!</definedName>
    <definedName name="T13?axis?ПФ?ПЛАН">'[23]13'!$I$6:$I$16,'[23]13'!$D$6:$D$16,'[23]13'!$K$6:$K$16,'[23]13'!$F$6:$F$16</definedName>
    <definedName name="T13?axis?ПФ?ФАКТ">'[23]13'!$J$6:$J$16,'[23]13'!$E$6:$E$16,'[23]13'!$L$6:$L$16,'[23]13'!$G$6:$G$16</definedName>
    <definedName name="T13?Data">'[23]13'!$D$6:$L$7, '[23]13'!$D$8:$L$8, '[23]13'!$D$9:$L$16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'[23]13'!$D$14:$H$14,'[23]13'!$D$11:$H$11</definedName>
    <definedName name="T13?unit?ТГКАЛ">#REF!</definedName>
    <definedName name="T13?unit?ТМКБ">'[23]13'!$D$13:$H$13,'[23]13'!$D$10:$H$10</definedName>
    <definedName name="T13?unit?ТРУБ">'[23]13'!$D$12:$H$12,'[23]13'!$D$15:$H$16,'[23]13'!$D$8:$H$9</definedName>
    <definedName name="T14?axis?R?ВРАС">#REF!</definedName>
    <definedName name="T14?axis?R?ВРАС?">#REF!</definedName>
    <definedName name="T14?axis?ПРД?БАЗ">'[23]14'!$J$6:$K$20,'[23]14'!$G$6:$H$20</definedName>
    <definedName name="T14?axis?ПРД?ПРЕД">'[23]14'!$L$6:$M$20,'[23]14'!$E$6:$F$20</definedName>
    <definedName name="T14?axis?ПРД?РЕГ">#REF!</definedName>
    <definedName name="T14?axis?ПФ?ПЛАН">'[23]14'!$G$6:$G$20,'[23]14'!$J$6:$J$20,'[23]14'!$L$6:$L$20,'[23]14'!$E$6:$E$20</definedName>
    <definedName name="T14?axis?ПФ?ФАКТ">'[23]14'!$H$6:$H$20,'[23]14'!$K$6:$K$20,'[23]14'!$M$6:$M$20,'[23]14'!$F$6:$F$20</definedName>
    <definedName name="T14?Data">'[23]14'!$E$7:$M$18,  '[23]14'!$E$20:$M$20</definedName>
    <definedName name="T14?item_ext?РОСТ">#REF!</definedName>
    <definedName name="T14?L1">'[23]14'!$A$13:$M$13, '[23]14'!$A$10:$M$10, '[23]14'!$A$7:$M$7, '[23]14'!$A$16:$M$16</definedName>
    <definedName name="T14?L1.1">'[23]14'!$A$14:$M$14, '[23]14'!$A$11:$M$11, '[23]14'!$A$8:$M$8, '[23]14'!$A$17:$M$17</definedName>
    <definedName name="T14?L1.2">'[23]14'!$A$15:$M$15, '[23]14'!$A$12:$M$12, '[23]14'!$A$9:$M$9, '[23]14'!$A$18:$M$18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'[23]14'!$E$15:$I$15, '[23]14'!$E$12:$I$12, '[23]14'!$E$9:$I$9, '[23]14'!$E$18:$I$18, '[23]14'!$J$6:$M$20</definedName>
    <definedName name="T14?unit?ТРУБ">'[23]14'!$E$13:$I$14, '[23]14'!$E$10:$I$11, '[23]14'!$E$7:$I$8, '[23]14'!$E$16:$I$17, '[23]14'!$E$20:$I$20</definedName>
    <definedName name="T14_Copy">#REF!</definedName>
    <definedName name="T15?axis?ПРД?БАЗ">'[23]15'!$I$6:$J$11,'[23]15'!$F$6:$G$11</definedName>
    <definedName name="T15?axis?ПРД?ПРЕД">'[23]15'!$K$6:$L$11,'[23]15'!$D$6:$E$11</definedName>
    <definedName name="T15?axis?ПФ?ПЛАН">'[23]15'!$I$6:$I$11,'[23]15'!$D$6:$D$11,'[23]15'!$K$6:$K$11,'[23]15'!$F$6:$F$11</definedName>
    <definedName name="T15?axis?ПФ?ФАКТ">'[23]15'!$J$6:$J$11,'[23]15'!$E$6:$E$11,'[23]15'!$L$6:$L$11,'[23]15'!$G$6:$G$11</definedName>
    <definedName name="T15?Columns">#REF!</definedName>
    <definedName name="T15?item_ext?РОСТ">[32]экология!#REF!</definedName>
    <definedName name="T15?ItemComments">#REF!</definedName>
    <definedName name="T15?Items">#REF!</definedName>
    <definedName name="T15?Name">[32]экология!#REF!</definedName>
    <definedName name="T15?Scope">#REF!</definedName>
    <definedName name="T15?unit?ПРЦ">[32]экология!#REF!</definedName>
    <definedName name="T15?ВРАС">#REF!</definedName>
    <definedName name="T15_Protect">'[22]15'!$E$25:$I$29,'[22]15'!$E$31:$I$34,'[22]15'!$E$36:$I$40,'[22]15'!$E$44:$I$45,'[22]15'!$E$9:$I$17,'[22]15'!$B$36:$B$40,'[22]15'!$E$19:$I$21</definedName>
    <definedName name="T16?axis?R?ДОГОВОР">'[23]16'!$E$40:$M$40,'[23]16'!$E$60:$M$60,'[23]16'!$E$36:$M$36,'[23]16'!$E$32:$M$32,'[23]16'!$E$28:$M$28,'[23]16'!$E$24:$M$24,'[23]16'!$E$68:$M$68,'[23]16'!$E$56:$M$56,'[23]16'!$E$20:$M$20,P1_T16?axis?R?ДОГОВОР</definedName>
    <definedName name="T16?axis?R?ДОГОВОР?">'[23]16'!$A$8,'[23]16'!$A$12,'[23]16'!$A$16,P1_T16?axis?R?ДОГОВОР?</definedName>
    <definedName name="T16?axis?R?ОРГ">#REF!</definedName>
    <definedName name="T16?axis?R?ОРГ?">#REF!</definedName>
    <definedName name="T16?axis?ПРД?БАЗ">'[23]16'!$J$6:$K$88,               '[23]16'!$G$6:$H$88</definedName>
    <definedName name="T16?axis?ПРД?ПРЕД">'[23]16'!$L$6:$M$88,               '[23]16'!$E$6:$F$88</definedName>
    <definedName name="T16?axis?ПРД?РЕГ">#REF!</definedName>
    <definedName name="T16?axis?ПФ?ПЛАН">'[23]16'!$J$6:$J$88,               '[23]16'!$E$6:$E$88,               '[23]16'!$L$6:$L$88,               '[23]16'!$G$6:$G$88</definedName>
    <definedName name="T16?axis?ПФ?ФАКТ">'[23]16'!$K$6:$K$88,               '[23]16'!$F$6:$F$88,               '[23]16'!$M$6:$M$88,               '[23]16'!$H$6:$H$88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'[23]16'!$A$38:$M$38,'[23]16'!$A$58:$M$58,'[23]16'!$A$34:$M$34,'[23]16'!$A$30:$M$30,'[23]16'!$A$26:$M$26,'[23]16'!$A$22:$M$22,'[23]16'!$A$66:$M$66,'[23]16'!$A$54:$M$54,'[23]16'!$A$18:$M$18,P1_T16?L1</definedName>
    <definedName name="T16?L1.x">'[23]16'!$A$40:$M$40,'[23]16'!$A$60:$M$60,'[23]16'!$A$36:$M$36,'[23]16'!$A$32:$M$32,'[23]16'!$A$28:$M$28,'[23]16'!$A$24:$M$24,'[23]16'!$A$68:$M$68,'[23]16'!$A$56:$M$56,'[23]16'!$A$20:$M$20,P1_T16?L1.x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'[22]16'!$G$44:$K$44,'[22]16'!$G$7:$K$8,P1_T16_Protect</definedName>
    <definedName name="T17.1?axis?C?НП">'[23]17.1'!$E$6:$L$16, '[23]17.1'!$E$18:$L$28</definedName>
    <definedName name="T17.1?axis?C?НП?">#REF!</definedName>
    <definedName name="T17.1?axis?ПРД?БАЗ">#REF!</definedName>
    <definedName name="T17.1?axis?ПРД?РЕГ">#REF!</definedName>
    <definedName name="T17.1?Data">'[23]17.1'!$E$6:$L$16, '[23]17.1'!$N$6:$N$16, '[23]17.1'!$E$18:$L$28, '[23]17.1'!$N$18:$N$28</definedName>
    <definedName name="T17.1?item_ext?ВСЕГО">'[23]17.1'!$N$6:$N$16, '[23]17.1'!$N$18:$N$28</definedName>
    <definedName name="T17.1?L1">'[23]17.1'!$A$6:$N$6, '[23]17.1'!$A$18:$N$18</definedName>
    <definedName name="T17.1?L2">'[23]17.1'!$A$7:$N$7, '[23]17.1'!$A$19:$N$19</definedName>
    <definedName name="T17.1?L3">'[23]17.1'!$A$8:$N$8, '[23]17.1'!$A$20:$N$20</definedName>
    <definedName name="T17.1?L3.1">'[23]17.1'!$A$9:$N$9, '[23]17.1'!$A$21:$N$21</definedName>
    <definedName name="T17.1?L4">'[23]17.1'!$A$10:$N$10, '[23]17.1'!$A$22:$N$22</definedName>
    <definedName name="T17.1?L4.1">'[23]17.1'!$A$11:$N$11, '[23]17.1'!$A$23:$N$23</definedName>
    <definedName name="T17.1?L5">'[23]17.1'!$A$12:$N$12, '[23]17.1'!$A$24:$N$24</definedName>
    <definedName name="T17.1?L5.1">'[23]17.1'!$A$13:$N$13, '[23]17.1'!$A$25:$N$25</definedName>
    <definedName name="T17.1?L6">'[23]17.1'!$A$14:$N$14, '[23]17.1'!$A$26:$N$26</definedName>
    <definedName name="T17.1?L7">'[23]17.1'!$A$15:$N$15, '[23]17.1'!$A$27:$N$27</definedName>
    <definedName name="T17.1?L8">'[23]17.1'!$A$16:$N$16, '[23]17.1'!$A$28:$N$28</definedName>
    <definedName name="T17.1?Name">#REF!</definedName>
    <definedName name="T17.1?Table">#REF!</definedName>
    <definedName name="T17.1?Title">#REF!</definedName>
    <definedName name="T17.1?unit?РУБ">'[23]17.1'!$D$9:$N$9, '[23]17.1'!$D$11:$N$11, '[23]17.1'!$D$13:$N$13, '[23]17.1'!$D$21:$N$21, '[23]17.1'!$D$23:$N$23, '[23]17.1'!$D$25:$N$25</definedName>
    <definedName name="T17.1?unit?ТРУБ">'[23]17.1'!$D$8:$N$8, '[23]17.1'!$D$10:$N$10, '[23]17.1'!$D$12:$N$12, '[23]17.1'!$D$14:$N$16, '[23]17.1'!$D$20:$N$20, '[23]17.1'!$D$22:$N$22, '[23]17.1'!$D$24:$N$24, '[23]17.1'!$D$26:$N$28</definedName>
    <definedName name="T17.1?unit?ЧДН">'[23]17.1'!$D$7:$N$7, '[23]17.1'!$D$19:$N$19</definedName>
    <definedName name="T17.1?unit?ЧЕЛ">'[23]17.1'!$D$18:$N$18, '[23]17.1'!$D$6:$N$6</definedName>
    <definedName name="T17.1_Copy">#REF!</definedName>
    <definedName name="T17.1_Protect">'[22]17.1'!$D$14:$F$17,'[22]17.1'!$D$19:$F$22,'[22]17.1'!$I$9:$I$12,'[22]17.1'!$I$14:$I$17,'[22]17.1'!$I$19:$I$22,'[22]17.1'!$D$9:$F$12</definedName>
    <definedName name="T17?axis?ПРД?БАЗ">'[23]17'!$I$6:$J$13,'[23]17'!$F$6:$G$13</definedName>
    <definedName name="T17?axis?ПРД?ПРЕД">'[23]17'!$K$6:$L$13,'[23]17'!$D$6:$E$13</definedName>
    <definedName name="T17?axis?ПРД?РЕГ">#REF!</definedName>
    <definedName name="T17?axis?ПФ?ПЛАН">'[23]17'!$I$6:$I$13,'[23]17'!$D$6:$D$13,'[23]17'!$K$6:$K$13,'[23]17'!$F$6:$F$13</definedName>
    <definedName name="T17?axis?ПФ?ФАКТ">'[23]17'!$J$6:$J$13,'[23]17'!$E$6:$E$13,'[23]17'!$L$6:$L$13,'[23]17'!$G$6:$G$13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'[15]29'!$M$26:$M$33,'[15]29'!$P$26:$P$33,'[15]29'!$G$52:$G$59,'[15]29'!$J$52:$J$59,'[15]29'!$M$52:$M$59,'[15]29'!$P$52:$P$59,'[15]29'!$G$26:$G$33,'[15]29'!$J$26:$J$33</definedName>
    <definedName name="T17?unit?РУБ.ГКАЛ">'[15]29'!$O$18:$O$25,P1_T17?unit?РУБ.ГКАЛ,P2_T17?unit?РУБ.ГКАЛ</definedName>
    <definedName name="T17?unit?ТГКАЛ">'[15]29'!$P$18:$P$25,P1_T17?unit?ТГКАЛ,P2_T17?unit?ТГКАЛ</definedName>
    <definedName name="T17?unit?ТРУБ">#REF!</definedName>
    <definedName name="T17?unit?ТРУБ.ГКАЛЧ.МЕС">'[15]29'!$L$26:$L$33,'[15]29'!$O$26:$O$33,'[15]29'!$F$52:$F$59,'[15]29'!$I$52:$I$59,'[15]29'!$L$52:$L$59,'[15]29'!$O$52:$O$59,'[15]29'!$F$26:$F$33,'[15]29'!$I$26:$I$33</definedName>
    <definedName name="T17?unit?ЧДН">#REF!</definedName>
    <definedName name="T17?unit?ЧЕЛ">#REF!</definedName>
    <definedName name="T17_Protect">'[22]21.3'!$E$66:$I$69,'[22]21.3'!$E$10:$I$10,P1_T17_Protect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'[22]18.2'!#REF!,'[22]18.2'!#REF!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'[22]18.2'!$B$34:$B$38,'[22]18.2'!$B$28:$B$30</definedName>
    <definedName name="T18.2_Protect">'[22]18.2'!$F$58:$J$59,'[22]18.2'!$F$62:$J$62,'[22]18.2'!$F$64:$J$67,'[22]18.2'!$F$6:$J$8,P1_T18.2_Protect</definedName>
    <definedName name="T18?axis?R?ДОГОВОР">'[23]18'!$D$14:$L$16,'[23]18'!$D$20:$L$22,'[23]18'!$D$26:$L$28,'[23]18'!$D$32:$L$34,'[23]18'!$D$38:$L$40,'[23]18'!$D$8:$L$10</definedName>
    <definedName name="T18?axis?R?ДОГОВОР?">'[23]18'!$B$14:$B$16,'[23]18'!$B$20:$B$22,'[23]18'!$B$26:$B$28,'[23]18'!$B$32:$B$34,'[23]18'!$B$38:$B$40,'[23]18'!$B$8:$B$10</definedName>
    <definedName name="T18?axis?ПРД?БАЗ">'[23]18'!$I$6:$J$42,'[23]18'!$F$6:$G$42</definedName>
    <definedName name="T18?axis?ПРД?ПРЕД">'[23]18'!$K$6:$L$42,'[23]18'!$D$6:$E$42</definedName>
    <definedName name="T18?axis?ПФ?ПЛАН">'[23]18'!$I$6:$I$42,'[23]18'!$D$6:$D$42,'[23]18'!$K$6:$K$42,'[23]18'!$F$6:$F$42</definedName>
    <definedName name="T18?axis?ПФ?ФАКТ">'[23]18'!$J$6:$J$42,'[23]18'!$E$6:$E$42,'[23]18'!$L$6:$L$42,'[23]18'!$G$6:$G$42</definedName>
    <definedName name="T18_Copy1">[32]страховые!#REF!</definedName>
    <definedName name="T18_Copy2">[32]страховые!#REF!</definedName>
    <definedName name="T18_Copy3">[32]страховые!#REF!</definedName>
    <definedName name="T18_Copy4">[32]страховые!#REF!</definedName>
    <definedName name="T18_Copy5">[32]страховые!#REF!</definedName>
    <definedName name="T18_Copy6">[32]страховые!#REF!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[32]НИОКР!#REF!</definedName>
    <definedName name="T19?axis?R?ДОГОВОР">'[23]19'!$E$8:$M$9,'[23]19'!$E$13:$M$14,'[23]19'!$E$18:$M$18,'[23]19'!$E$26:$M$27,'[23]19'!$E$22:$M$22</definedName>
    <definedName name="T19?axis?R?ДОГОВОР?">'[23]19'!$A$8:$A$9,'[23]19'!$A$13:$A$14,'[23]19'!$A$18,'[23]19'!$A$26:$A$27,'[23]19'!$A$22</definedName>
    <definedName name="T19?axis?ПРД?БАЗ">'[23]19'!$J$6:$K$30,'[23]19'!$G$6:$H$30</definedName>
    <definedName name="T19?axis?ПРД?ПРЕД">'[23]19'!$L$6:$M$30,'[23]19'!$E$6:$F$30</definedName>
    <definedName name="T19?axis?ПФ?ПЛАН">'[23]19'!$J$6:$J$30,'[23]19'!$E$6:$E$30,'[23]19'!$L$6:$L$30,'[23]19'!$G$6:$G$30</definedName>
    <definedName name="T19?axis?ПФ?ФАКТ">'[23]19'!$K$6:$K$30,'[23]19'!$F$6:$F$30,'[23]19'!$M$6:$M$30,'[23]19'!$H$6:$H$30</definedName>
    <definedName name="T19?Data">'[15]19'!$J$8:$M$16,'[15]19'!$C$8:$H$16</definedName>
    <definedName name="T19?item_ext?РОСТ">[32]НИОКР!#REF!</definedName>
    <definedName name="T19?L1">'[23]19'!$A$16:$M$16, '[23]19'!$A$11:$M$11, '[23]19'!$A$6:$M$6, '[23]19'!$A$20:$M$20, '[23]19'!$A$24:$M$24</definedName>
    <definedName name="T19?L1.x">'[23]19'!$A$18:$M$18, '[23]19'!$A$13:$M$14, '[23]19'!$A$8:$M$9, '[23]19'!$A$22:$M$22, '[23]19'!$A$26:$M$27</definedName>
    <definedName name="T19?Name">[32]НИОКР!#REF!</definedName>
    <definedName name="T19?unit?ПРЦ">[32]НИОКР!#REF!</definedName>
    <definedName name="T19_Copy">[32]НИОКР!#REF!</definedName>
    <definedName name="T19_Copy2">[32]НИОКР!#REF!</definedName>
    <definedName name="T19_Protection">'[15]19'!$E$13:$H$13,'[15]19'!$E$15:$H$15,'[15]19'!$J$8:$M$11,'[15]19'!$J$13:$M$13,'[15]19'!$J$15:$M$15,'[15]19'!$E$4:$H$4,'[15]19'!$J$4:$M$4,'[15]19'!$E$8:$H$11</definedName>
    <definedName name="T2.1?Data">#N/A</definedName>
    <definedName name="T2.1?Protection">P6_T2.1?Protection</definedName>
    <definedName name="T2.3_Protect">'[22]2.3'!$F$30:$G$34,'[22]2.3'!$H$24:$K$28</definedName>
    <definedName name="T2?axis?ПРД?БАЗ">'[23]2'!$I$6:$J$19,'[23]2'!$F$6:$G$19</definedName>
    <definedName name="T2?axis?ПРД?ПРЕД">'[23]2'!$K$6:$L$19,'[23]2'!$D$6:$E$19</definedName>
    <definedName name="T2?axis?ПРД?РЕГ">#REF!</definedName>
    <definedName name="T2?axis?ПФ?ПЛАН">'[23]2'!$I$6:$I$19,'[23]2'!$D$6:$D$19,'[23]2'!$K$6:$K$19,'[23]2'!$F$6:$F$19</definedName>
    <definedName name="T2?axis?ПФ?ФАКТ">'[23]2'!$J$6:$J$19,'[23]2'!$E$6:$E$19,'[23]2'!$L$6:$L$19,'[23]2'!$G$6:$G$19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'[23]2'!$D$6:$H$8,   '[23]2'!$D$10:$H$10,   '[23]2'!$D$12:$H$13,   '[23]2'!$D$15:$H$15</definedName>
    <definedName name="T2?unit?ПРЦ">'[23]2'!$D$9:$H$9,   '[23]2'!$D$14:$H$14,   '[23]2'!$I$6:$L$19,   '[23]2'!$D$18:$H$18</definedName>
    <definedName name="T2?unit?ТГКАЛ">'[23]2'!$D$16:$H$17,   '[23]2'!$D$19:$H$19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'[23]20'!$G$7:$O$26,       '[23]20'!$G$28:$O$41</definedName>
    <definedName name="T20?axis?R?ДОГОВОР?">'[23]20'!$D$7:$D$26,       '[23]20'!$D$28:$D$41</definedName>
    <definedName name="T20?axis?ПРД?БАЗ">'[23]20'!$L$6:$M$42,  '[23]20'!$I$6:$J$42</definedName>
    <definedName name="T20?axis?ПРД?ПРЕД">'[23]20'!$N$6:$O$41,  '[23]20'!$G$6:$H$42</definedName>
    <definedName name="T20?axis?ПФ?ПЛАН">'[23]20'!$L$6:$L$42,  '[23]20'!$G$6:$G$42,  '[23]20'!$N$6:$N$42,  '[23]20'!$I$6:$I$42</definedName>
    <definedName name="T20?axis?ПФ?ФАКТ">'[23]20'!$M$6:$M$42,  '[23]20'!$H$6:$H$42,  '[23]20'!$O$6:$O$42,  '[23]20'!$J$6:$J$42</definedName>
    <definedName name="T20?Columns">#REF!</definedName>
    <definedName name="T20?Data">'[23]20'!$G$6:$O$6,       '[23]20'!$G$8:$O$25,       '[23]20'!$G$27:$O$27,       '[23]20'!$G$29:$O$40,       '[23]20'!$G$42:$O$42</definedName>
    <definedName name="T20?item_ext?РОСТ">[32]аренда!#REF!</definedName>
    <definedName name="T20?ItemComments">#REF!</definedName>
    <definedName name="T20?Items">#REF!</definedName>
    <definedName name="T20?L1.1">'[23]20'!$A$20:$O$20,'[23]20'!$A$17:$O$17,'[23]20'!$A$8:$O$8,'[23]20'!$A$11:$O$11,'[23]20'!$A$14:$O$14,'[23]20'!$A$23:$O$23</definedName>
    <definedName name="T20?L1.2">'[23]20'!$A$21:$O$21,'[23]20'!$A$18:$O$18,'[23]20'!$A$9:$O$9,'[23]20'!$A$12:$O$12,'[23]20'!$A$15:$O$15,'[23]20'!$A$24:$O$24</definedName>
    <definedName name="T20?L1.3">'[23]20'!$A$22:$O$22,'[23]20'!$A$19:$O$19,'[23]20'!$A$10:$O$10,'[23]20'!$A$13:$O$13,'[23]20'!$A$16:$O$16,'[23]20'!$A$25:$O$25</definedName>
    <definedName name="T20?L2.1">'[23]20'!$A$29:$O$29,   '[23]20'!$A$32:$O$32,   '[23]20'!$A$35:$O$35,   '[23]20'!$A$38:$O$38</definedName>
    <definedName name="T20?L2.2">'[23]20'!$A$30:$O$30,   '[23]20'!$A$33:$O$33,   '[23]20'!$A$36:$O$36,   '[23]20'!$A$39:$O$39</definedName>
    <definedName name="T20?L2.3">'[23]20'!$A$31:$O$31,   '[23]20'!$A$34:$O$34,   '[23]20'!$A$37:$O$37,   '[23]20'!$A$40:$O$40</definedName>
    <definedName name="T20?Name">[32]аренда!#REF!</definedName>
    <definedName name="T20?Scope">#REF!</definedName>
    <definedName name="T20?unit?МКВТЧ">'[15]20'!$C$13:$M$13,'[15]20'!$C$15:$M$19,'[15]20'!$C$8:$M$11</definedName>
    <definedName name="T20?unit?ПРЦ">[32]аренда!#REF!</definedName>
    <definedName name="T20_Copy1">[32]аренда!#REF!</definedName>
    <definedName name="T20_Copy2">[32]аренда!#REF!</definedName>
    <definedName name="T20_Protect">'[22]20'!$E$13:$I$20,'[22]20'!$E$9:$I$10</definedName>
    <definedName name="T20_Protection">'[15]20'!$E$8:$H$11,P1_T20_Protection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'[22]21.3'!#REF!,'[22]21.3'!#REF!</definedName>
    <definedName name="T21.3?ItemComments">#REF!</definedName>
    <definedName name="T21.3?Items">#REF!</definedName>
    <definedName name="T21.3?Scope">#REF!</definedName>
    <definedName name="T21.3?ВРАС">'[22]21.3'!$B$28:$B$42,'[22]21.3'!$B$60:$B$62</definedName>
    <definedName name="T21.3_Protect">'[22]21.3'!$E$19:$I$22,'[22]21.3'!$E$24:$I$25,'[22]21.3'!$B$28:$I$42,'[22]21.3'!$E$44:$I$44,'[22]21.3'!$E$47:$I$57,'[22]21.3'!$B$60:$I$62,'[22]21.3'!$E$13:$I$17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'[15]21'!$D$14:$S$16,'[15]21'!$D$26:$S$28,'[15]21'!$D$20:$S$22</definedName>
    <definedName name="T21?axis?R?ПЭ?">'[15]21'!$B$14:$B$16,'[15]21'!$B$26:$B$28,'[15]21'!$B$20:$B$22</definedName>
    <definedName name="T21?axis?ПРД?БАЗ">'[23]21'!$I$6:$J$18,'[23]21'!$F$6:$G$18</definedName>
    <definedName name="T21?axis?ПРД?ПРЕД">'[23]21'!$K$6:$L$18,'[23]21'!$D$6:$E$18</definedName>
    <definedName name="T21?axis?ПРД?РЕГ">#REF!</definedName>
    <definedName name="T21?axis?ПФ?ПЛАН">'[23]21'!$I$6:$I$18,'[23]21'!$D$6:$D$18,'[23]21'!$K$6:$K$18,'[23]21'!$F$6:$F$18</definedName>
    <definedName name="T21?axis?ПФ?ФАКТ">'[23]21'!$J$6:$J$18,'[23]21'!$E$6:$E$18,'[23]21'!$L$6:$L$18,'[23]21'!$G$6:$G$18</definedName>
    <definedName name="T21?Data">'[23]21'!$D$6:$L$9, '[23]21'!$D$11:$L$14, '[23]21'!$D$16:$L$18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'[23]22'!$E$8:$M$9,'[23]22'!$E$13:$M$14,'[23]22'!$E$22:$M$23,'[23]22'!$E$18:$M$18</definedName>
    <definedName name="T22?axis?R?ДОГОВОР?">'[23]22'!$A$8:$A$9,'[23]22'!$A$13:$A$14,'[23]22'!$A$22:$A$23,'[23]22'!$A$18</definedName>
    <definedName name="T22?axis?ПРД?БАЗ">'[23]22'!$J$6:$K$26, '[23]22'!$G$6:$H$26</definedName>
    <definedName name="T22?axis?ПРД?ПРЕД">'[23]22'!$L$6:$M$26, '[23]22'!$E$6:$F$26</definedName>
    <definedName name="T22?axis?ПФ?ПЛАН">'[23]22'!$J$6:$J$26,'[23]22'!$E$6:$E$26,'[23]22'!$L$6:$L$26,'[23]22'!$G$6:$G$26</definedName>
    <definedName name="T22?axis?ПФ?ФАКТ">'[23]22'!$K$6:$K$26,'[23]22'!$F$6:$F$26,'[23]22'!$M$6:$M$26,'[23]22'!$H$6:$H$26</definedName>
    <definedName name="T22?item_ext?ВСЕГО">'[15]22'!$E$8:$F$31,'[15]22'!$I$8:$J$31</definedName>
    <definedName name="T22?item_ext?РОСТ">'[32]другие затраты с-ст'!#REF!</definedName>
    <definedName name="T22?item_ext?ЭС">'[15]22'!$K$8:$L$31,'[15]22'!$G$8:$H$31</definedName>
    <definedName name="T22?L1" xml:space="preserve"> '[23]22'!$A$11:$M$11,    '[23]22'!$A$6:$M$6,    '[23]22'!$A$16:$M$16,    '[23]22'!$A$20:$M$20</definedName>
    <definedName name="T22?L1.x">'[23]22'!$A$13:$M$14, '[23]22'!$A$8:$M$9, '[23]22'!$A$18:$M$18, '[23]22'!$A$22:$M$23</definedName>
    <definedName name="T22?L2">'[32]другие затраты с-ст'!#REF!</definedName>
    <definedName name="T22?Name">'[32]другие затраты с-ст'!#REF!</definedName>
    <definedName name="T22?unit?ГКАЛ.Ч">'[15]22'!$G$8:$G$31,'[15]22'!$I$8:$I$31,'[15]22'!$K$8:$K$31,'[15]22'!$E$8:$E$31</definedName>
    <definedName name="T22?unit?ПРЦ">'[32]другие затраты с-ст'!#REF!</definedName>
    <definedName name="T22?unit?ТГКАЛ">'[15]22'!$H$8:$H$31,'[15]22'!$J$8:$J$31,'[15]22'!$L$8:$L$31,'[15]22'!$F$8:$F$31</definedName>
    <definedName name="T22_Copy">'[32]другие затраты с-ст'!#REF!</definedName>
    <definedName name="T22_Copy2">'[32]другие затраты с-ст'!#REF!</definedName>
    <definedName name="T22_Protection">'[15]22'!$E$19:$L$23,'[15]22'!$E$25:$L$25,'[15]22'!$E$27:$L$31,'[15]22'!$E$17:$L$17</definedName>
    <definedName name="T23?axis?R?ВТОП">'[15]23'!$E$8:$P$30,'[15]23'!$E$36:$P$58</definedName>
    <definedName name="T23?axis?R?ВТОП?">'[15]23'!$C$8:$C$30,'[15]23'!$C$36:$C$58</definedName>
    <definedName name="T23?axis?R?ПЭ">'[15]23'!$E$8:$P$30,'[15]23'!$E$36:$P$58</definedName>
    <definedName name="T23?axis?R?ПЭ?">'[15]23'!$B$8:$B$30,'[15]23'!$B$36:$B$58</definedName>
    <definedName name="T23?axis?R?СЦТ">'[15]23'!$E$32:$P$34,'[15]23'!$E$60:$P$62</definedName>
    <definedName name="T23?axis?R?СЦТ?">'[15]23'!$A$60:$A$62,'[15]23'!$A$32:$A$34</definedName>
    <definedName name="T23?axis?ПРД?БАЗ">'[23]23'!$I$6:$J$13,'[23]23'!$F$6:$G$13</definedName>
    <definedName name="T23?axis?ПРД?ПРЕД">'[23]23'!$K$6:$L$13,'[23]23'!$D$6:$E$13</definedName>
    <definedName name="T23?axis?ПРД?РЕГ">'[32]налоги в с-ст'!#REF!</definedName>
    <definedName name="T23?axis?ПФ?ПЛАН">'[23]23'!$I$6:$I$13,'[23]23'!$D$6:$D$13,'[23]23'!$K$6:$K$13,'[23]23'!$F$6:$F$13</definedName>
    <definedName name="T23?axis?ПФ?ФАКТ">'[23]23'!$J$6:$J$13,'[23]23'!$E$6:$E$13,'[23]23'!$L$6:$L$13,'[23]23'!$G$6:$G$13</definedName>
    <definedName name="T23?Data">'[23]23'!$D$9:$L$9,'[23]23'!$D$11:$L$13,'[23]23'!$D$6:$L$7</definedName>
    <definedName name="T23?item_ext?ВСЕГО">'[15]23'!$A$55:$P$58,'[15]23'!$A$27:$P$30</definedName>
    <definedName name="T23?item_ext?ИТОГО">'[15]23'!$A$59:$P$59,'[15]23'!$A$31:$P$31</definedName>
    <definedName name="T23?item_ext?РОСТ">'[32]налоги в с-ст'!#REF!</definedName>
    <definedName name="T23?item_ext?СЦТ">'[15]23'!$A$60:$P$62,'[15]23'!$A$32:$P$34</definedName>
    <definedName name="T23?L1">'[32]налоги в с-ст'!#REF!</definedName>
    <definedName name="T23?L1.1">'[32]налоги в с-ст'!#REF!</definedName>
    <definedName name="T23?L1.2">'[32]налоги в с-ст'!#REF!</definedName>
    <definedName name="T23?L2">'[32]налоги в с-ст'!#REF!</definedName>
    <definedName name="T23?L3">'[32]налоги в с-ст'!#REF!</definedName>
    <definedName name="T23?L4">'[32]налоги в с-ст'!#REF!</definedName>
    <definedName name="T23?Name">'[32]налоги в с-ст'!#REF!</definedName>
    <definedName name="T23?Table">'[32]налоги в с-ст'!#REF!</definedName>
    <definedName name="T23?Title">'[32]налоги в с-ст'!#REF!</definedName>
    <definedName name="T23?unit?ПРЦ">'[23]23'!$D$12:$H$12,'[23]23'!$I$6:$L$13</definedName>
    <definedName name="T23?unit?ТРУБ">'[23]23'!$D$9:$H$9,'[23]23'!$D$11:$H$11,'[23]23'!$D$13:$H$13,'[23]23'!$D$6:$H$7</definedName>
    <definedName name="T23_Protection">'[15]23'!$A$60:$A$62,'[15]23'!$F$60:$J$62,'[15]23'!$O$60:$P$62,'[15]23'!$A$9:$A$25,P1_T23_Protection</definedName>
    <definedName name="T24.1?Data">'[23]24.1'!$E$6:$J$21, '[23]24.1'!$E$23, '[23]24.1'!$H$23:$J$23, '[23]24.1'!$E$28:$J$42, '[23]24.1'!$E$44, '[23]24.1'!$H$44:$J$44</definedName>
    <definedName name="T24.1?unit?ТРУБ">'[23]24.1'!$E$5:$E$44, '[23]24.1'!$J$5:$J$44</definedName>
    <definedName name="T24.1_Copy1">'[32]% за кредит'!#REF!</definedName>
    <definedName name="T24.1_Copy2">'[32]% за кредит'!#REF!</definedName>
    <definedName name="T24?axis?R?ДОГОВОР">'[23]24'!$D$27:$L$37,'[23]24'!$D$8:$L$18</definedName>
    <definedName name="T24?axis?R?ДОГОВОР?">'[23]24'!$B$27:$B$37,'[23]24'!$B$8:$B$18</definedName>
    <definedName name="T24?axis?ПРД?БАЗ">'[23]24'!$I$6:$J$39,'[23]24'!$F$6:$G$39</definedName>
    <definedName name="T24?axis?ПРД?ПРЕД">'[23]24'!$K$6:$L$39,'[23]24'!$D$6:$E$39</definedName>
    <definedName name="T24?axis?ПРД?РЕГ">#REF!</definedName>
    <definedName name="T24?axis?ПФ?ПЛАН">'[23]24'!$I$6:$I$39,'[23]24'!$D$6:$D$39,'[23]24'!$K$6:$K$39,'[23]24'!$F$6:$F$38</definedName>
    <definedName name="T24?axis?ПФ?ФАКТ">'[23]24'!$J$6:$J$39,'[23]24'!$E$6:$E$39,'[23]24'!$L$6:$L$39,'[23]24'!$G$6:$G$39</definedName>
    <definedName name="T24?Data">'[23]24'!$D$6:$L$6, '[23]24'!$D$8:$L$18, '[23]24'!$D$20:$L$25, '[23]24'!$D$27:$L$37, '[23]24'!$D$39:$L$39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'[23]24'!$D$22:$H$22, '[23]24'!$I$6:$L$6, '[23]24'!$I$8:$L$18, '[23]24'!$I$20:$L$25, '[23]24'!$I$27:$L$37, '[23]24'!$I$39:$L$39</definedName>
    <definedName name="T24?unit?ТРУБ">'[23]24'!$D$6:$H$6, '[23]24'!$D$8:$H$18, '[23]24'!$D$20:$H$21, '[23]24'!$D$23:$H$25, '[23]24'!$D$27:$H$37, '[23]24'!$D$39:$H$39</definedName>
    <definedName name="T24_Copy1">#REF!</definedName>
    <definedName name="T24_Copy2">#REF!</definedName>
    <definedName name="T24_Protection">'[15]24'!$E$24:$H$37,'[15]24'!$B$35:$B$37,'[15]24'!$E$41:$H$42,'[15]24'!$J$8:$M$21,'[15]24'!$J$24:$M$37,'[15]24'!$J$41:$M$42,'[15]24'!$E$8:$H$21</definedName>
    <definedName name="T25?axis?R?ВРАС">#REF!</definedName>
    <definedName name="T25?axis?R?ВРАС?">#REF!</definedName>
    <definedName name="T25?axis?R?ДОГОВОР">'[23]25'!$G$19:$O$20, '[23]25'!$G$9:$O$10, '[23]25'!$G$14:$O$15, '[23]25'!$G$24:$O$24, '[23]25'!$G$29:$O$34, '[23]25'!$G$38:$O$40</definedName>
    <definedName name="T25?axis?R?ДОГОВОР?">'[23]25'!$E$19:$E$20, '[23]25'!$E$9:$E$10, '[23]25'!$E$14:$E$15, '[23]25'!$E$24, '[23]25'!$E$29:$E$34, '[23]25'!$E$38:$E$40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'[23]25'!$I$7:$I$51,         '[23]25'!$L$7:$L$51</definedName>
    <definedName name="T25?axis?ПФ?ФАКТ">'[23]25'!$J$7:$J$51,         '[23]25'!$M$7:$M$51</definedName>
    <definedName name="T25?Data">#REF!</definedName>
    <definedName name="T25?item_ext?РОСТ">#REF!</definedName>
    <definedName name="T25?item_ext?РОСТ2">#REF!</definedName>
    <definedName name="T25?L1" xml:space="preserve"> '[23]25'!$A$17:$O$17,  '[23]25'!$A$7:$O$7,  '[23]25'!$A$12:$O$12,  '[23]25'!$A$22:$O$22,  '[23]25'!$A$26:$O$26,  '[23]25'!$A$36:$O$36</definedName>
    <definedName name="T25?L1.1">'[23]25'!$A$19:$O$20, '[23]25'!$A$31:$O$31, '[23]25'!$A$9:$O$10, '[23]25'!$A$14:$O$15, '[23]25'!$A$24:$O$24, '[23]25'!$A$29:$O$29, '[23]25'!$A$33:$O$33, '[23]25'!$A$38:$O$40</definedName>
    <definedName name="T25?L1.2">#REF!</definedName>
    <definedName name="T25?L1.2.1" xml:space="preserve"> '[23]25'!$A$32:$O$32,     '[23]25'!$A$30:$O$30,     '[23]25'!$A$34:$O$34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'[23]25'!$G$32:$K$32,     '[23]25'!$G$27:$K$27,     '[23]25'!$G$30:$K$30,     '[23]25'!$G$34:$K$34</definedName>
    <definedName name="T25?unit?ПРЦ">#REF!</definedName>
    <definedName name="T25?unit?ТРУБ" xml:space="preserve"> '[23]25'!$G$31:$K$31,     '[23]25'!$G$6:$K$26,     '[23]25'!$G$29:$K$29,     '[23]25'!$G$33:$K$33,     '[23]25'!$G$36:$K$51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'[15]26'!$C$34:$N$36,'[15]26'!$C$22:$N$24</definedName>
    <definedName name="T26?axis?R?ВРАС?">'[15]26'!$B$34:$B$36,'[15]26'!$B$22:$B$24</definedName>
    <definedName name="T26?axis?ПРД?БАЗ">'[23]26'!$I$6:$J$20,'[23]26'!$F$6:$G$20</definedName>
    <definedName name="T26?axis?ПРД?ПРЕД">'[23]26'!$K$6:$L$20,'[23]26'!$D$6:$E$20</definedName>
    <definedName name="T26?axis?ПФ?ПЛАН">'[23]26'!$I$6:$I$20,'[23]26'!$D$6:$D$20,'[23]26'!$K$6:$K$20,'[23]26'!$F$6:$F$20</definedName>
    <definedName name="T26?axis?ПФ?ФАКТ">'[23]26'!$J$6:$J$20,'[23]26'!$E$6:$E$20,'[23]26'!$L$6:$L$20,'[23]26'!$G$6:$G$20</definedName>
    <definedName name="T26?Data">'[23]26'!$D$6:$L$8, '[23]26'!$D$10:$L$20</definedName>
    <definedName name="T26?item_ext?РОСТ">'[32]поощрение (ДВ)'!#REF!</definedName>
    <definedName name="T26?L1">'[15]26'!$F$8:$N$8,'[15]26'!$C$8:$D$8</definedName>
    <definedName name="T26?L1.1">'[15]26'!$F$10:$N$10,'[15]26'!$C$10:$D$10</definedName>
    <definedName name="T26?L2">'[15]26'!$F$11:$N$11,'[15]26'!$C$11:$D$11</definedName>
    <definedName name="T26?L2.1">'[15]26'!$F$13:$N$13,'[15]26'!$C$13:$D$13</definedName>
    <definedName name="T26?L2.7">'[32]поощрение (ДВ)'!#REF!</definedName>
    <definedName name="T26?L2.8">'[32]поощрение (ДВ)'!#REF!</definedName>
    <definedName name="T26?L3">'[32]поощрение (ДВ)'!#REF!</definedName>
    <definedName name="T26?L4">'[15]26'!$F$15:$N$15,'[15]26'!$C$15:$D$15</definedName>
    <definedName name="T26?L5">'[15]26'!$F$16:$N$16,'[15]26'!$C$16:$D$16</definedName>
    <definedName name="T26?L5.1">'[15]26'!$F$18:$N$18,'[15]26'!$C$18:$D$18</definedName>
    <definedName name="T26?L5.2">'[15]26'!$F$19:$N$19,'[15]26'!$C$19:$D$19</definedName>
    <definedName name="T26?L5.3">'[15]26'!$F$20:$N$20,'[15]26'!$C$20:$D$20</definedName>
    <definedName name="T26?L5.3.x">'[15]26'!$F$22:$N$24,'[15]26'!$C$22:$D$24</definedName>
    <definedName name="T26?L6">'[15]26'!$F$26:$N$26,'[15]26'!$C$26:$D$26</definedName>
    <definedName name="T26?L7">'[15]26'!$F$27:$N$27,'[15]26'!$C$27:$D$27</definedName>
    <definedName name="T26?L7.1">'[15]26'!$F$29:$N$29,'[15]26'!$C$29:$D$29</definedName>
    <definedName name="T26?L7.2">'[15]26'!$F$30:$N$30,'[15]26'!$C$30:$D$30</definedName>
    <definedName name="T26?L7.3">'[15]26'!$F$31:$N$31,'[15]26'!$C$31:$D$31</definedName>
    <definedName name="T26?L7.4">'[15]26'!$F$32:$N$32,'[15]26'!$C$32:$D$32</definedName>
    <definedName name="T26?L7.4.x">'[15]26'!$F$34:$N$36,'[15]26'!$C$34:$D$36</definedName>
    <definedName name="T26?L8">'[15]26'!$F$38:$N$38,'[15]26'!$C$38:$D$38</definedName>
    <definedName name="T26?Name">'[32]поощрение (ДВ)'!#REF!</definedName>
    <definedName name="T26?unit?ПРЦ">'[32]поощрение (ДВ)'!#REF!</definedName>
    <definedName name="T26_Protection">'[15]26'!$K$34:$N$36,'[15]26'!$B$22:$B$24,P1_T26_Protection,P2_T26_Protection</definedName>
    <definedName name="T27?axis?R?ВРАС">'[15]27'!$C$34:$S$36,'[15]27'!$C$22:$S$24</definedName>
    <definedName name="T27?axis?R?ВРАС?">'[15]27'!$B$34:$B$36,'[15]27'!$B$22:$B$24</definedName>
    <definedName name="T27?axis?ПРД?БАЗ">'[23]27'!$I$6:$J$11,'[23]27'!$F$6:$G$11</definedName>
    <definedName name="T27?axis?ПРД?ПРЕД">'[23]27'!$K$6:$L$11,'[23]27'!$D$6:$E$11</definedName>
    <definedName name="T27?axis?ПРД?РЕГ">#REF!</definedName>
    <definedName name="T27?axis?ПФ?ПЛАН">'[23]27'!$I$6:$I$11,'[23]27'!$D$6:$D$11,'[23]27'!$K$6:$K$11,'[23]27'!$F$6:$F$11</definedName>
    <definedName name="T27?axis?ПФ?ФАКТ">'[23]27'!$J$6:$J$11,'[23]27'!$E$6:$E$11,'[23]27'!$L$6:$L$11,'[23]27'!$G$6:$G$11</definedName>
    <definedName name="T27?Data">#REF!</definedName>
    <definedName name="T27?item_ext?РОСТ">#REF!</definedName>
    <definedName name="T27?L1">#REF!</definedName>
    <definedName name="T27?L1.1">'[15]27'!$F$10:$S$10,'[15]27'!$C$10:$D$10</definedName>
    <definedName name="T27?L2">#REF!</definedName>
    <definedName name="T27?L2.1">'[15]27'!$F$13:$S$13,'[15]27'!$C$13:$D$13</definedName>
    <definedName name="T27?L3">#REF!</definedName>
    <definedName name="T27?L4">#REF!</definedName>
    <definedName name="T27?L5">#REF!</definedName>
    <definedName name="T27?L5.3">'[15]27'!$F$20:$S$20,'[15]27'!$C$20:$D$20</definedName>
    <definedName name="T27?L5.3.x">'[15]27'!$F$22:$S$24,'[15]27'!$C$22:$D$24</definedName>
    <definedName name="T27?L6">#REF!</definedName>
    <definedName name="T27?L7">'[15]27'!$F$27:$S$27,'[15]27'!$C$27:$D$27</definedName>
    <definedName name="T27?L7.1">'[15]27'!$F$29:$S$29,'[15]27'!$C$29:$D$29</definedName>
    <definedName name="T27?L7.2">'[15]27'!$F$30:$S$30,'[15]27'!$C$30:$D$30</definedName>
    <definedName name="T27?L7.3">'[15]27'!$F$31:$S$31,'[15]27'!$C$31:$D$31</definedName>
    <definedName name="T27?L7.4">'[15]27'!$F$32:$S$32,'[15]27'!$C$32:$D$32</definedName>
    <definedName name="T27?L7.4.x">'[15]27'!$F$34:$S$36,'[15]27'!$C$34:$D$36</definedName>
    <definedName name="T27?L8">'[15]27'!$F$38:$S$38,'[15]27'!$C$38:$D$38</definedName>
    <definedName name="T27?Name">#REF!</definedName>
    <definedName name="T27?Table">#REF!</definedName>
    <definedName name="T27?Title">#REF!</definedName>
    <definedName name="T27?unit?ПРЦ">'[23]27'!$D$7:$H$7, '[23]27'!$I$6:$L$11</definedName>
    <definedName name="T27?unit?ТРУБ">'[23]27'!$D$6:$H$6, '[23]27'!$D$8:$H$11</definedName>
    <definedName name="T27_Protect">'[22]27'!$E$12:$E$13,'[22]27'!$K$4:$AH$4,'[22]27'!$AK$12:$AK$13</definedName>
    <definedName name="T27_Protection">'[15]27'!$P$34:$S$36,'[15]27'!$B$22:$B$24,P1_T27_Protection,P2_T27_Protection,P3_T27_Protection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'[23]28'!$I$6:$J$17,'[23]28'!$F$6:$G$17</definedName>
    <definedName name="T28?axis?ПРД?ПРЕД">'[23]28'!$K$6:$L$17,'[23]28'!$D$6:$E$17</definedName>
    <definedName name="T28?axis?ПРД?РЕГ">'[32]другие из прибыли'!#REF!</definedName>
    <definedName name="T28?axis?ПФ?ПЛАН">'[23]28'!$I$6:$I$17,'[23]28'!$D$6:$D$17,'[23]28'!$K$6:$K$17,'[23]28'!$F$6:$F$17</definedName>
    <definedName name="T28?axis?ПФ?ФАКТ">'[23]28'!$J$6:$J$17,'[23]28'!$E$6:$E$17,'[23]28'!$L$6:$L$17,'[23]28'!$G$6:$G$17</definedName>
    <definedName name="T28?Data">'[23]28'!$D$7:$L$15, '[23]28'!$D$17:$L$17</definedName>
    <definedName name="T28?item_ext?ВСЕГО">'[15]28'!$I$8:$I$292,'[15]28'!$F$8:$F$292</definedName>
    <definedName name="T28?item_ext?ТЭ">'[15]28'!$E$8:$E$292,'[15]28'!$H$8:$H$292</definedName>
    <definedName name="T28?item_ext?ЭЭ">'[15]28'!$D$8:$D$292,'[15]28'!$G$8:$G$292</definedName>
    <definedName name="T28?L1.1.x">'[15]28'!$D$16:$I$18,'[15]28'!$D$11:$I$13</definedName>
    <definedName name="T28?L10.1.x">'[15]28'!$D$250:$I$252,'[15]28'!$D$245:$I$247</definedName>
    <definedName name="T28?L11.1.x">'[15]28'!$D$276:$I$278,'[15]28'!$D$271:$I$273</definedName>
    <definedName name="T28?L2.1.x">'[15]28'!$D$42:$I$44,'[15]28'!$D$37:$I$39</definedName>
    <definedName name="T28?L3.1.x">'[15]28'!$D$68:$I$70,'[15]28'!$D$63:$I$65</definedName>
    <definedName name="T28?L4.1.x">'[15]28'!$D$94:$I$96,'[15]28'!$D$89:$I$91</definedName>
    <definedName name="T28?L5.1.x">'[15]28'!$D$120:$I$122,'[15]28'!$D$115:$I$117</definedName>
    <definedName name="T28?L6.1.x">'[15]28'!$D$146:$I$148,'[15]28'!$D$141:$I$143</definedName>
    <definedName name="T28?L7.1.x">'[15]28'!$D$172:$I$174,'[15]28'!$D$167:$I$169</definedName>
    <definedName name="T28?L8.1.x">'[15]28'!$D$198:$I$200,'[15]28'!$D$193:$I$195</definedName>
    <definedName name="T28?L9.1.x">'[15]28'!$D$224:$I$226,'[15]28'!$D$219:$I$221</definedName>
    <definedName name="T28?Name">'[32]другие из прибыли'!#REF!</definedName>
    <definedName name="T28?unit?ГКАЛЧ">'[15]28'!$H$164:$H$187,'[15]28'!$E$164:$E$187</definedName>
    <definedName name="T28?unit?МКВТЧ">'[15]28'!$G$190:$G$213,'[15]28'!$D$190:$D$213</definedName>
    <definedName name="T28?unit?РУБ.ГКАЛ">'[15]28'!$E$216:$E$239,'[15]28'!$E$268:$E$292,'[15]28'!$H$268:$H$292,'[15]28'!$H$216:$H$239</definedName>
    <definedName name="T28?unit?РУБ.ГКАЛЧ.МЕС">'[15]28'!$H$242:$H$265,'[15]28'!$E$242:$E$265</definedName>
    <definedName name="T28?unit?РУБ.ТКВТ.МЕС">'[15]28'!$G$242:$G$265,'[15]28'!$D$242:$D$265</definedName>
    <definedName name="T28?unit?РУБ.ТКВТЧ">'[15]28'!$G$216:$G$239,'[15]28'!$D$268:$D$292,'[15]28'!$G$268:$G$292,'[15]28'!$D$216:$D$239</definedName>
    <definedName name="T28?unit?ТГКАЛ">'[15]28'!$H$190:$H$213,'[15]28'!$E$190:$E$213</definedName>
    <definedName name="T28?unit?ТКВТ">'[15]28'!$G$164:$G$187,'[15]28'!$D$164:$D$187</definedName>
    <definedName name="T28?unit?ТРУБ">'[15]28'!$D$138:$I$161,'[15]28'!$D$8:$I$109</definedName>
    <definedName name="T28_Copy">'[32]другие из прибыли'!#REF!</definedName>
    <definedName name="T28_Protection">P9_T28_Protection,P10_T28_Protection,P11_T28_Protection,P12_T28_Protection</definedName>
    <definedName name="T29?axis?ПФ?ПЛАН">'[23]29'!$F$5:$F$11,'[23]29'!$D$5:$D$11</definedName>
    <definedName name="T29?axis?ПФ?ФАКТ">'[23]29'!$G$5:$G$11,'[23]29'!$E$5:$E$11</definedName>
    <definedName name="T29?Data">'[23]29'!$D$6:$H$9, '[23]29'!$D$11:$H$11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[32]выпадающие!#REF!</definedName>
    <definedName name="T3?axis?ПРД?БАЗ">'[23]3'!$I$6:$J$20,'[23]3'!$F$6:$G$20</definedName>
    <definedName name="T3?axis?ПРД?ПРЕД">'[23]3'!$K$6:$L$20,'[23]3'!$D$6:$E$20</definedName>
    <definedName name="T3?axis?ПРД?РЕГ">#REF!</definedName>
    <definedName name="T3?axis?ПФ?ПЛАН">'[23]3'!$I$6:$I$20,'[23]3'!$D$6:$D$20,'[23]3'!$K$6:$K$20,'[23]3'!$F$6:$F$20</definedName>
    <definedName name="T3?axis?ПФ?ФАКТ">'[23]3'!$J$6:$J$20,'[23]3'!$E$6:$E$20,'[23]3'!$L$6:$L$20,'[23]3'!$G$6:$G$20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'[23]3'!$D$13:$H$13,   '[23]3'!$D$16:$H$16</definedName>
    <definedName name="T3?unit?МКВТЧ">#REF!</definedName>
    <definedName name="T3?unit?ПРЦ">'[23]3'!$D$20:$H$20,   '[23]3'!$I$6:$L$20</definedName>
    <definedName name="T3?unit?ТГКАЛ">'[23]3'!$D$12:$H$12,   '[23]3'!$D$15:$H$15</definedName>
    <definedName name="T3?unit?ТТУТ">'[23]3'!$D$10:$H$11,   '[23]3'!$D$14:$H$14,   '[23]3'!$D$17:$H$19</definedName>
    <definedName name="T4.1?axis?R?ВТОП">'[23]4.1'!$E$5:$I$8, '[23]4.1'!$E$12:$I$15, '[23]4.1'!$E$18:$I$21</definedName>
    <definedName name="T4.1?axis?R?ВТОП?">'[23]4.1'!$C$5:$C$8, '[23]4.1'!$C$12:$C$15, '[23]4.1'!$C$18:$C$21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'[23]4.1'!$E$4:$I$9, '[23]4.1'!$E$11:$I$15, '[23]4.1'!$E$18:$I$21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'[23]4'!$E$7:$M$10,   '[23]4'!$E$14:$M$17,   '[23]4'!$E$20:$M$23,   '[23]4'!$E$26:$M$29,   '[23]4'!$E$32:$M$35,   '[23]4'!$E$38:$M$41,   '[23]4'!$E$45:$M$48,   '[23]4'!$E$51:$M$54,   '[23]4'!$E$58:$M$61,   '[23]4'!$E$65:$M$68,   '[23]4'!$E$72:$M$75</definedName>
    <definedName name="T4?axis?R?ВТОП?">'[23]4'!$C$7:$C$10,   '[23]4'!$C$14:$C$17,   '[23]4'!$C$20:$C$23,   '[23]4'!$C$26:$C$29,   '[23]4'!$C$32:$C$35,   '[23]4'!$C$38:$C$41,   '[23]4'!$C$45:$C$48,   '[23]4'!$C$51:$C$54,   '[23]4'!$C$58:$C$61,   '[23]4'!$C$65:$C$68,   '[23]4'!$C$72:$C$75</definedName>
    <definedName name="T4?axis?ПРД?БАЗ">'[23]4'!$J$6:$K$81,'[23]4'!$G$6:$H$81</definedName>
    <definedName name="T4?axis?ПРД?ПРЕД">'[23]4'!$L$6:$M$81,'[23]4'!$E$6:$F$81</definedName>
    <definedName name="T4?axis?ПРД?РЕГ">#REF!</definedName>
    <definedName name="T4?axis?ПФ?ПЛАН">'[23]4'!$J$6:$J$81,'[23]4'!$E$6:$E$81,'[23]4'!$L$6:$L$81,'[23]4'!$G$6:$G$81</definedName>
    <definedName name="T4?axis?ПФ?ФАКТ">'[23]4'!$K$6:$K$81,'[23]4'!$F$6:$F$81,'[23]4'!$M$6:$M$81,'[23]4'!$H$6:$H$81</definedName>
    <definedName name="T4?Data">'[23]4'!$E$6:$M$11, '[23]4'!$E$13:$M$17, '[23]4'!$E$20:$M$23, '[23]4'!$E$26:$M$29, '[23]4'!$E$32:$M$35, '[23]4'!$E$37:$M$42, '[23]4'!$E$45:$M$48, '[23]4'!$E$50:$M$55, '[23]4'!$E$57:$M$62, '[23]4'!$E$64:$M$69, '[23]4'!$E$72:$M$75, '[23]4'!$E$77:$M$78, '[23]4'!$E$80:$M$80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'[23]4'!$J$6:$M$81, '[23]4'!$E$13:$I$17, '[23]4'!$E$78:$I$78</definedName>
    <definedName name="T4?unit?РУБ.МКБ">'[23]4'!$E$34:$I$34, '[23]4'!$E$47:$I$47, '[23]4'!$E$74:$I$74</definedName>
    <definedName name="T4?unit?РУБ.ТКВТЧ">#REF!</definedName>
    <definedName name="T4?unit?РУБ.ТНТ">'[23]4'!$E$32:$I$33, '[23]4'!$E$35:$I$35, '[23]4'!$E$45:$I$46, '[23]4'!$E$48:$I$48, '[23]4'!$E$72:$I$73, '[23]4'!$E$75:$I$75</definedName>
    <definedName name="T4?unit?РУБ.ТУТ">#REF!</definedName>
    <definedName name="T4?unit?ТРУБ">'[23]4'!$E$37:$I$42, '[23]4'!$E$50:$I$55, '[23]4'!$E$57:$I$62</definedName>
    <definedName name="T4?unit?ТТНТ">'[23]4'!$E$26:$I$27, '[23]4'!$E$29:$I$29</definedName>
    <definedName name="T4?unit?ТТУТ">#REF!</definedName>
    <definedName name="T4_Protect">'[22]4'!$AA$24:$AD$28,'[22]4'!$G$11:$J$17,P1_T4_Protect,P2_T4_Protect</definedName>
    <definedName name="T5?axis?R?ОС">'[23]5'!$E$7:$Q$18, '[23]5'!$E$21:$Q$32, '[23]5'!$E$35:$Q$46, '[23]5'!$E$49:$Q$60, '[23]5'!$E$63:$Q$74, '[23]5'!$E$77:$Q$88</definedName>
    <definedName name="T5?axis?R?ОС?">'[23]5'!$C$77:$C$88, '[23]5'!$C$63:$C$74, '[23]5'!$C$49:$C$60, '[23]5'!$C$35:$C$46, '[23]5'!$C$21:$C$32, '[23]5'!$C$7:$C$18</definedName>
    <definedName name="T5?axis?ПРД?БАЗ">'[23]5'!$N$6:$O$89,'[23]5'!$G$6:$H$89</definedName>
    <definedName name="T5?axis?ПРД?ПРЕД">'[23]5'!$P$6:$Q$89,'[23]5'!$E$6:$F$89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'[23]5'!$E$6:$Q$18, '[23]5'!$E$20:$Q$32, '[23]5'!$E$34:$Q$46, '[23]5'!$E$48:$Q$60, '[23]5'!$E$63:$Q$74, '[23]5'!$E$76:$Q$88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'[23]5'!$N$6:$Q$18, '[23]5'!$N$20:$Q$32, '[23]5'!$N$34:$Q$46, '[23]5'!$N$48:$Q$60, '[23]5'!$E$63:$Q$74, '[23]5'!$N$76:$Q$88</definedName>
    <definedName name="T5?unit?ТРУБ">'[23]5'!$E$76:$M$88, '[23]5'!$E$48:$M$60, '[23]5'!$E$34:$M$46, '[23]5'!$E$20:$M$32, '[23]5'!$E$6:$M$18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'[23]6'!$I$6:$J$47,'[23]6'!$F$6:$G$47</definedName>
    <definedName name="T6?axis?ПРД?ПРЕД">'[23]6'!$K$6:$L$47,'[23]6'!$D$6:$E$47</definedName>
    <definedName name="T6?axis?ПРД?РЕГ">#REF!</definedName>
    <definedName name="T6?axis?ПФ?ПЛАН">'[23]6'!$I$6:$I$47,'[23]6'!$D$6:$D$47,'[23]6'!$K$6:$K$47,'[23]6'!$F$6:$F$47</definedName>
    <definedName name="T6?axis?ПФ?ФАКТ">'[23]6'!$J$6:$J$47,'[23]6'!$L$6:$L$47,'[23]6'!$E$6:$E$47,'[23]6'!$G$6:$G$47</definedName>
    <definedName name="T6?Data">'[23]6'!$D$7:$L$14, '[23]6'!$D$16:$L$19, '[23]6'!$D$21:$L$22, '[23]6'!$D$24:$L$25, '[23]6'!$D$27:$L$28, '[23]6'!$D$30:$L$31, '[23]6'!$D$33:$L$35, '[23]6'!$D$37:$L$39, '[23]6'!$D$41:$L$47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'[23]6'!$D$12:$H$12, '[23]6'!$D$21:$H$21, '[23]6'!$D$24:$H$24, '[23]6'!$D$27:$H$27, '[23]6'!$D$30:$H$30, '[23]6'!$D$33:$H$33, '[23]6'!$D$47:$H$47, '[23]6'!$I$7:$L$47</definedName>
    <definedName name="T6?unit?РУБ">'[23]6'!$D$16:$H$16, '[23]6'!$D$19:$H$19, '[23]6'!$D$22:$H$22, '[23]6'!$D$25:$H$25, '[23]6'!$D$28:$H$28, '[23]6'!$D$31:$H$31, '[23]6'!$D$34:$H$35, '[23]6'!$D$43:$H$43</definedName>
    <definedName name="T6?unit?ТРУБ">'[23]6'!$D$37:$H$39, '[23]6'!$D$44:$H$46</definedName>
    <definedName name="T6?unit?ЧЕЛ">'[23]6'!$D$41:$H$42, '[23]6'!$D$13:$H$14, '[23]6'!$D$7:$H$11</definedName>
    <definedName name="T6_Protect">'[22]6'!$B$28:$B$37,'[22]6'!$D$28:$H$37,'[22]6'!$J$28:$N$37,'[22]6'!$D$39:$H$41,'[22]6'!$J$39:$N$41,'[22]6'!$B$46:$B$55,P1_T6_Protect</definedName>
    <definedName name="T7?axis?ПРД?БАЗ">[32]материалы!$K$6:$L$10,[32]материалы!$H$6:$I$10</definedName>
    <definedName name="T7?axis?ПРД?ПРЕД">[32]материалы!$M$6:$N$10,[32]материалы!$F$6:$G$10</definedName>
    <definedName name="T7?axis?ПФ?ПЛАН">[32]материалы!$K$6:$K$10,[32]материалы!$F$6:$F$10,[32]материалы!$M$6:$M$10,[32]материалы!$H$6:$H$10</definedName>
    <definedName name="T7?axis?ПФ?ФАКТ">[32]материалы!$L$6:$L$10,[32]материалы!$G$6:$G$10,[32]материалы!$N$6:$N$10,[32]материалы!$I$6:$I$10</definedName>
    <definedName name="T7?Data">#N/A</definedName>
    <definedName name="T7?L3">[32]материалы!#REF!</definedName>
    <definedName name="T7?L4">[32]материалы!#REF!</definedName>
    <definedName name="T8?axis?ПРД?БАЗ">'[23]8'!$I$6:$J$42, '[23]8'!$F$6:$G$42</definedName>
    <definedName name="T8?axis?ПРД?ПРЕД">'[23]8'!$K$6:$L$42, '[23]8'!$D$6:$E$42</definedName>
    <definedName name="T8?axis?ПФ?ПЛАН">'[23]8'!$I$6:$I$42, '[23]8'!$D$6:$D$42, '[23]8'!$K$6:$K$42, '[23]8'!$F$6:$F$42</definedName>
    <definedName name="T8?axis?ПФ?ФАКТ">'[23]8'!$G$6:$G$42, '[23]8'!$J$6:$J$42, '[23]8'!$L$6:$L$42, '[23]8'!$E$6:$E$42</definedName>
    <definedName name="T8?Data">'[23]8'!$D$10:$L$12,'[23]8'!$D$14:$L$16,'[23]8'!$D$18:$L$20,'[23]8'!$D$22:$L$24,'[23]8'!$D$26:$L$28,'[23]8'!$D$30:$L$32,'[23]8'!$D$36:$L$38,'[23]8'!$D$40:$L$42,'[23]8'!$D$6:$L$8</definedName>
    <definedName name="T8?item_ext?РОСТ">[32]ремонты!#REF!</definedName>
    <definedName name="T8?Name">[32]ремонты!#REF!</definedName>
    <definedName name="T8?unit?ПРЦ">[32]ремонты!#REF!</definedName>
    <definedName name="T8?unit?ТРУБ">'[23]8'!$D$40:$H$42,'[23]8'!$D$6:$H$32</definedName>
    <definedName name="T9?axis?ПРД?БАЗ">'[23]9'!$I$6:$J$16,'[23]9'!$F$6:$G$16</definedName>
    <definedName name="T9?axis?ПРД?ПРЕД">'[23]9'!$K$6:$L$16,'[23]9'!$D$6:$E$16</definedName>
    <definedName name="T9?axis?ПРД?РЕГ">#REF!</definedName>
    <definedName name="T9?axis?ПФ?ПЛАН">'[23]9'!$I$6:$I$16,'[23]9'!$D$6:$D$16,'[23]9'!$K$6:$K$16,'[23]9'!$F$6:$F$16</definedName>
    <definedName name="T9?axis?ПФ?ФАКТ">'[23]9'!$J$6:$J$16,'[23]9'!$E$6:$E$16,'[23]9'!$L$6:$L$16,'[23]9'!$G$6:$G$16</definedName>
    <definedName name="T9?Data">'[23]9'!$D$6:$L$6, '[23]9'!$D$8:$L$9, '[23]9'!$D$11:$L$16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'[23]9'!$D$8:$H$8, '[23]9'!$D$11:$H$11</definedName>
    <definedName name="T9?unit?ТРУБ">'[23]9'!$D$9:$H$9, '[23]9'!$D$12:$H$16</definedName>
    <definedName name="Table">#REF!</definedName>
    <definedName name="TARGET">[33]TEHSHEET!$I$42:$I$45</definedName>
    <definedName name="TEMP">#REF!,#REF!</definedName>
    <definedName name="TES">#REF!</definedName>
    <definedName name="TES_DATA">#REF!</definedName>
    <definedName name="TES_LIST">#REF!</definedName>
    <definedName name="TIP">[8]TEHSHEET!$F$8:$F$9</definedName>
    <definedName name="TP2.1_Protect">[34]P2.1!$F$28:$G$37,[34]P2.1!$F$40:$G$43,[34]P2.1!$F$7:$G$26</definedName>
    <definedName name="TTT">#REF!</definedName>
    <definedName name="upr">[2]!upr</definedName>
    <definedName name="ůůů">[2]!ůůů</definedName>
    <definedName name="VDOC">#REF!</definedName>
    <definedName name="VV">[2]!VV</definedName>
    <definedName name="we">[2]!we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>[2]!аа</definedName>
    <definedName name="АААААААА">[2]!АААААААА</definedName>
    <definedName name="ав">[2]!ав</definedName>
    <definedName name="авг">#REF!</definedName>
    <definedName name="авг2">#REF!</definedName>
    <definedName name="ап">[2]!ап</definedName>
    <definedName name="апр">#REF!</definedName>
    <definedName name="апр2">#REF!</definedName>
    <definedName name="АТП">#REF!</definedName>
    <definedName name="аяыпамыпмипи">[2]!аяыпамыпмипи</definedName>
    <definedName name="база">[35]SHPZ!$A$1:$BC$4313</definedName>
    <definedName name="_xlnm.Database">#REF!</definedName>
    <definedName name="Базовые">'[36]Производство электроэнергии'!$A$95</definedName>
    <definedName name="БазовыйПериод">[20]Заголовок!$B$15</definedName>
    <definedName name="бб">[2]!бб</definedName>
    <definedName name="БС">[37]Справочники!$A$4:$A$6</definedName>
    <definedName name="Бюджетные_электроэнергии">'[36]Производство электроэнергии'!$A$111</definedName>
    <definedName name="в">[2]!в</definedName>
    <definedName name="в23ё">[2]!в23ё</definedName>
    <definedName name="вап">[2]!вап</definedName>
    <definedName name="Вар.их">[2]!Вар.их</definedName>
    <definedName name="Вар.КАЛМЭ">[2]!Вар.КАЛМЭ</definedName>
    <definedName name="вв">[2]!вв</definedName>
    <definedName name="витт" hidden="1">{#N/A,#N/A,TRUE,"Лист1";#N/A,#N/A,TRUE,"Лист2";#N/A,#N/A,TRUE,"Лист3"}</definedName>
    <definedName name="вм">[2]!вм</definedName>
    <definedName name="вмивртвр">[2]!вмивртвр</definedName>
    <definedName name="восемь">#REF!</definedName>
    <definedName name="вртт">[2]!вртт</definedName>
    <definedName name="вс">[38]расшифровка!#REF!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нлзщ">[2]!гнлзщ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ата">#REF!</definedName>
    <definedName name="дек">#REF!</definedName>
    <definedName name="дек2">#REF!</definedName>
    <definedName name="дж">[2]!дж</definedName>
    <definedName name="ДиапазонЗащиты">#REF!,#REF!,#REF!,#REF!,[2]!P1_ДиапазонЗащиты,[2]!P2_ДиапазонЗащиты,[2]!P3_ДиапазонЗащиты,[2]!P4_ДиапазонЗащиты</definedName>
    <definedName name="доли1">'[39]эл ст'!$A$368:$IV$368</definedName>
    <definedName name="доопатмо">[2]!доопатмо</definedName>
    <definedName name="Дополнение">[2]!Дополнение</definedName>
    <definedName name="ДРУГОЕ">[40]Справочники!$A$26:$A$28</definedName>
    <definedName name="еще">[2]!еще</definedName>
    <definedName name="ж">[2]!ж</definedName>
    <definedName name="жд">[2]!жд</definedName>
    <definedName name="з4">#REF!</definedName>
    <definedName name="ЗП1">[41]Лист13!$A$2</definedName>
    <definedName name="ЗП2">[41]Лист13!$B$2</definedName>
    <definedName name="ЗП3">[41]Лист13!$C$2</definedName>
    <definedName name="ЗП4">[41]Лист13!$D$2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[2]!ий</definedName>
    <definedName name="индцкавг98" hidden="1">{#N/A,#N/A,TRUE,"Лист1";#N/A,#N/A,TRUE,"Лист2";#N/A,#N/A,TRUE,"Лист3"}</definedName>
    <definedName name="Исполн">[42]Data!$A$31</definedName>
    <definedName name="июл">#REF!</definedName>
    <definedName name="июл2">#REF!</definedName>
    <definedName name="июн">#REF!</definedName>
    <definedName name="июн2">#REF!</definedName>
    <definedName name="й">[2]!й</definedName>
    <definedName name="йй">[2]!йй</definedName>
    <definedName name="йфц">[2]!йфц</definedName>
    <definedName name="йц">[2]!йц</definedName>
    <definedName name="йцу">[2]!йцу</definedName>
    <definedName name="ке">[2]!ке</definedName>
    <definedName name="кеппппппппппп" hidden="1">{#N/A,#N/A,TRUE,"Лист1";#N/A,#N/A,TRUE,"Лист2";#N/A,#N/A,TRUE,"Лист3"}</definedName>
    <definedName name="ккк">[43]тар!#REF!</definedName>
    <definedName name="компенсация">[2]!компенсация</definedName>
    <definedName name="кп">[2]!кп</definedName>
    <definedName name="кпнрг">[2]!кпнрг</definedName>
    <definedName name="_xlnm.Criteria">#REF!</definedName>
    <definedName name="Критерии_ИМ">#REF!</definedName>
    <definedName name="критерий">#REF!</definedName>
    <definedName name="ктджщз">[2]!ктджщз</definedName>
    <definedName name="лара">[2]!лара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[2]!ло</definedName>
    <definedName name="лор">[2]!лор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[2]!мам</definedName>
    <definedName name="мар">#REF!</definedName>
    <definedName name="мар2">#REF!</definedName>
    <definedName name="МР">#REF!</definedName>
    <definedName name="мым">[2]!мым</definedName>
    <definedName name="Н5">[44]Данные!$I$7</definedName>
    <definedName name="Население">'[36]Производство электроэнергии'!$A$124</definedName>
    <definedName name="нгг">[2]!нгг</definedName>
    <definedName name="ноя">#REF!</definedName>
    <definedName name="ноя2">#REF!</definedName>
    <definedName name="НП">[45]Исходные!$H$5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протокол!$A$1:$X$201</definedName>
    <definedName name="окрг1">[46]Data!$C$29</definedName>
    <definedName name="окт">#REF!</definedName>
    <definedName name="окт2">#REF!</definedName>
    <definedName name="олло">[2]!олло</definedName>
    <definedName name="олс">[2]!олс</definedName>
    <definedName name="ооо">[2]!ооо</definedName>
    <definedName name="Операция">#REF!</definedName>
    <definedName name="ОРГ">#REF!</definedName>
    <definedName name="ОРГАНИЗАЦИЯ">#REF!</definedName>
    <definedName name="отпуск">[2]!отпуск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ы_18_2">'[22]18.2'!#REF!</definedName>
    <definedName name="план56">[2]!план56</definedName>
    <definedName name="ПМС">[2]!ПМС</definedName>
    <definedName name="ПМС1">[2]!ПМС1</definedName>
    <definedName name="ПН">[47]Исходные!$H$5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'[43]т1.15(смета8а)'!#REF!</definedName>
    <definedName name="полпот">'[43]т1.15(смета8а)'!#REF!</definedName>
    <definedName name="пппп">[2]!пппп</definedName>
    <definedName name="пр">[2]!пр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'[36]Производство электроэнергии'!$A$132</definedName>
    <definedName name="прош_год">#REF!</definedName>
    <definedName name="ПЭ">[40]Справочники!$A$10:$A$12</definedName>
    <definedName name="РГК">[40]Справочники!$A$4:$A$4</definedName>
    <definedName name="рис1" hidden="1">{#N/A,#N/A,TRUE,"Лист1";#N/A,#N/A,TRUE,"Лист2";#N/A,#N/A,TRUE,"Лист3"}</definedName>
    <definedName name="рсср">[2]!рсср</definedName>
    <definedName name="с">[2]!с</definedName>
    <definedName name="с1">[2]!с1</definedName>
    <definedName name="сваеррта">[2]!сваеррта</definedName>
    <definedName name="свмпвппв">[2]!свмпвппв</definedName>
    <definedName name="себестоимость2">[2]!себестоимость2</definedName>
    <definedName name="семь">#REF!</definedName>
    <definedName name="сен">#REF!</definedName>
    <definedName name="сен2">#REF!</definedName>
    <definedName name="ск">[2]!ск</definedName>
    <definedName name="Собст">'[39]эл ст'!$A$360:$IV$360</definedName>
    <definedName name="Собств">'[39]эл ст'!$A$369:$IV$369</definedName>
    <definedName name="сокращение">[2]!сокращение</definedName>
    <definedName name="сомп">[2]!сомп</definedName>
    <definedName name="сомпас">[2]!сомпас</definedName>
    <definedName name="сс">[2]!сс</definedName>
    <definedName name="сссс">[2]!сссс</definedName>
    <definedName name="ссы">[2]!ссы</definedName>
    <definedName name="ссы2">[2]!ссы2</definedName>
    <definedName name="Статья">#REF!</definedName>
    <definedName name="т_аб_пл_1">'[43]т1.15(смета8а)'!#REF!</definedName>
    <definedName name="т_сбыт_1">'[43]т1.15(смета8а)'!#REF!</definedName>
    <definedName name="таня">[2]!таня</definedName>
    <definedName name="текмес">#REF!</definedName>
    <definedName name="текмес2">#REF!</definedName>
    <definedName name="тепло">[2]!тепло</definedName>
    <definedName name="тп" hidden="1">{#N/A,#N/A,TRUE,"Лист1";#N/A,#N/A,TRUE,"Лист2";#N/A,#N/A,TRUE,"Лист3"}</definedName>
    <definedName name="третий">#REF!</definedName>
    <definedName name="ть">[2]!ть</definedName>
    <definedName name="ТЭП2" hidden="1">{#N/A,#N/A,TRUE,"Лист1";#N/A,#N/A,TRUE,"Лист2";#N/A,#N/A,TRUE,"Лист3"}</definedName>
    <definedName name="Тэс">'[48]расчет тарифов'!#REF!</definedName>
    <definedName name="у">[2]!у</definedName>
    <definedName name="у1">[2]!у1</definedName>
    <definedName name="УГОЛЬ">[40]Справочники!$A$19:$A$21</definedName>
    <definedName name="ук">[2]!ук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[2]!уу</definedName>
    <definedName name="УФ">[2]!УФ</definedName>
    <definedName name="уыукпе">[2]!уыукпе</definedName>
    <definedName name="ф2">'[49]план 2000'!$G$643</definedName>
    <definedName name="фам">[2]!фам</definedName>
    <definedName name="фев">#REF!</definedName>
    <definedName name="фев2">#REF!</definedName>
    <definedName name="фо">[50]Лист1!#REF!</definedName>
    <definedName name="Форма">[2]!Форма</definedName>
    <definedName name="фыаспит">[2]!фыаспит</definedName>
    <definedName name="ц">[2]!ц</definedName>
    <definedName name="ц1">[2]!ц1</definedName>
    <definedName name="цу">[2]!цу</definedName>
    <definedName name="цуа">[2]!цуа</definedName>
    <definedName name="черновик">[2]!черновик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>[2]!щ</definedName>
    <definedName name="ыаппр">[2]!ыаппр</definedName>
    <definedName name="ыапр" hidden="1">{#N/A,#N/A,TRUE,"Лист1";#N/A,#N/A,TRUE,"Лист2";#N/A,#N/A,TRUE,"Лист3"}</definedName>
    <definedName name="ыаупп">[2]!ыаупп</definedName>
    <definedName name="ыаыыа">[2]!ыаыыа</definedName>
    <definedName name="ыв">[2]!ыв</definedName>
    <definedName name="ывпкывк">[2]!ывпкывк</definedName>
    <definedName name="ывпмьпь">[2]!ывпмьпь</definedName>
    <definedName name="ымпы">[2]!ымпы</definedName>
    <definedName name="ыпр">[2]!ыпр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[2]!ыфса</definedName>
    <definedName name="ыыыы">[2]!ыыыы</definedName>
    <definedName name="ю">[2]!ю</definedName>
    <definedName name="ююююююю">[2]!ююююююю</definedName>
    <definedName name="я">[2]!я</definedName>
    <definedName name="янв">#REF!</definedName>
    <definedName name="янв2">#REF!</definedName>
    <definedName name="яя">[2]!яя</definedName>
    <definedName name="яяя">[2]!яяя</definedName>
  </definedNames>
  <calcPr calcId="124519"/>
</workbook>
</file>

<file path=xl/calcChain.xml><?xml version="1.0" encoding="utf-8"?>
<calcChain xmlns="http://schemas.openxmlformats.org/spreadsheetml/2006/main">
  <c r="K9" i="1"/>
  <c r="L9"/>
  <c r="K10"/>
  <c r="L10"/>
  <c r="K12"/>
  <c r="L12"/>
  <c r="K13"/>
  <c r="L13"/>
  <c r="K17"/>
  <c r="L17"/>
  <c r="K27"/>
  <c r="K26" s="1"/>
  <c r="L27"/>
  <c r="L26" s="1"/>
  <c r="K28"/>
  <c r="L28"/>
  <c r="K29"/>
  <c r="L29"/>
  <c r="K30"/>
  <c r="L30"/>
  <c r="K31"/>
  <c r="L31"/>
  <c r="K32"/>
  <c r="L32"/>
  <c r="K33"/>
  <c r="L33"/>
  <c r="K34"/>
  <c r="L34"/>
  <c r="K37"/>
  <c r="L37"/>
  <c r="K41"/>
  <c r="L41"/>
  <c r="K46"/>
  <c r="K45" s="1"/>
  <c r="L46"/>
  <c r="L45" s="1"/>
  <c r="K47"/>
  <c r="L47"/>
  <c r="K48"/>
  <c r="L48"/>
  <c r="K49"/>
  <c r="L49"/>
  <c r="K50"/>
  <c r="L50"/>
  <c r="K53"/>
  <c r="L53"/>
  <c r="K57"/>
  <c r="K56" s="1"/>
  <c r="L57"/>
  <c r="K58"/>
  <c r="K59"/>
  <c r="L59"/>
  <c r="K60"/>
  <c r="L60"/>
  <c r="K61"/>
  <c r="L61"/>
  <c r="K64"/>
  <c r="K63" s="1"/>
  <c r="L64"/>
  <c r="L63" s="1"/>
  <c r="K65"/>
  <c r="L65"/>
  <c r="K66"/>
  <c r="L66"/>
  <c r="K77"/>
  <c r="L77"/>
  <c r="K91"/>
  <c r="L91"/>
  <c r="K97"/>
  <c r="L97"/>
  <c r="K98"/>
  <c r="L98"/>
  <c r="K99"/>
  <c r="L99"/>
  <c r="K116"/>
  <c r="L116"/>
  <c r="K126"/>
  <c r="L126"/>
  <c r="K128"/>
  <c r="K127" s="1"/>
  <c r="L128"/>
  <c r="L127" s="1"/>
  <c r="K129"/>
  <c r="L129"/>
  <c r="K130"/>
  <c r="L130"/>
  <c r="K131"/>
  <c r="L131"/>
  <c r="K132"/>
  <c r="L132"/>
  <c r="K133"/>
  <c r="L133"/>
  <c r="K134"/>
  <c r="L134"/>
  <c r="K136"/>
  <c r="K135" s="1"/>
  <c r="K138" s="1"/>
  <c r="L136"/>
  <c r="L135" s="1"/>
  <c r="L138" s="1"/>
  <c r="K137"/>
  <c r="L137"/>
  <c r="K142"/>
  <c r="K141" s="1"/>
  <c r="L142"/>
  <c r="L141" s="1"/>
  <c r="K143"/>
  <c r="L143"/>
  <c r="K145"/>
  <c r="K144" s="1"/>
  <c r="L145"/>
  <c r="L144" s="1"/>
  <c r="K146"/>
  <c r="L146"/>
  <c r="K148"/>
  <c r="K147" s="1"/>
  <c r="L148"/>
  <c r="L147" s="1"/>
  <c r="K149"/>
  <c r="L149"/>
  <c r="K151"/>
  <c r="K150" s="1"/>
  <c r="L151"/>
  <c r="L150" s="1"/>
  <c r="K152"/>
  <c r="L152"/>
  <c r="K154"/>
  <c r="K153" s="1"/>
  <c r="L154"/>
  <c r="L153" s="1"/>
  <c r="K155"/>
  <c r="L155"/>
  <c r="K157"/>
  <c r="L157"/>
  <c r="K161"/>
  <c r="L161"/>
  <c r="K163"/>
  <c r="L163"/>
  <c r="R12"/>
  <c r="R13"/>
  <c r="R14"/>
  <c r="S14" s="1"/>
  <c r="I14" s="1"/>
  <c r="R15"/>
  <c r="S15" s="1"/>
  <c r="T15" s="1"/>
  <c r="U15" s="1"/>
  <c r="V15" s="1"/>
  <c r="L15" s="1"/>
  <c r="M20"/>
  <c r="R21"/>
  <c r="R20" s="1"/>
  <c r="W22"/>
  <c r="R23"/>
  <c r="S23"/>
  <c r="T23"/>
  <c r="U23"/>
  <c r="K23" s="1"/>
  <c r="V23"/>
  <c r="L23" s="1"/>
  <c r="W23"/>
  <c r="M26"/>
  <c r="R26"/>
  <c r="S26"/>
  <c r="T26"/>
  <c r="U26"/>
  <c r="V26"/>
  <c r="W27"/>
  <c r="W28"/>
  <c r="W29"/>
  <c r="W30"/>
  <c r="W31"/>
  <c r="W32"/>
  <c r="W34"/>
  <c r="M35"/>
  <c r="W35"/>
  <c r="M36"/>
  <c r="W36"/>
  <c r="M37"/>
  <c r="W37"/>
  <c r="M39"/>
  <c r="R40"/>
  <c r="W40" s="1"/>
  <c r="W41"/>
  <c r="M45"/>
  <c r="N45"/>
  <c r="O45"/>
  <c r="P45"/>
  <c r="Q45"/>
  <c r="R45"/>
  <c r="S45"/>
  <c r="T45"/>
  <c r="U45"/>
  <c r="V45"/>
  <c r="N50"/>
  <c r="O50" s="1"/>
  <c r="R50"/>
  <c r="W50" s="1"/>
  <c r="M51"/>
  <c r="R51"/>
  <c r="N52"/>
  <c r="N51" s="1"/>
  <c r="S52"/>
  <c r="S51" s="1"/>
  <c r="W52"/>
  <c r="W53"/>
  <c r="N55"/>
  <c r="S55"/>
  <c r="W55"/>
  <c r="M56"/>
  <c r="M54" s="1"/>
  <c r="N56"/>
  <c r="O56"/>
  <c r="P56"/>
  <c r="Q56"/>
  <c r="R56"/>
  <c r="R54" s="1"/>
  <c r="S56"/>
  <c r="T56"/>
  <c r="U56"/>
  <c r="W57"/>
  <c r="V58"/>
  <c r="V56" s="1"/>
  <c r="W58"/>
  <c r="W59"/>
  <c r="W60"/>
  <c r="W61"/>
  <c r="R62"/>
  <c r="S62"/>
  <c r="T62"/>
  <c r="U62"/>
  <c r="K62" s="1"/>
  <c r="K124" s="1"/>
  <c r="V62"/>
  <c r="L62" s="1"/>
  <c r="L124" s="1"/>
  <c r="W62"/>
  <c r="M63"/>
  <c r="N63"/>
  <c r="O63"/>
  <c r="P63"/>
  <c r="Q63"/>
  <c r="R63"/>
  <c r="S63"/>
  <c r="T63"/>
  <c r="U63"/>
  <c r="V63"/>
  <c r="W64"/>
  <c r="W65"/>
  <c r="W66"/>
  <c r="M73"/>
  <c r="R73"/>
  <c r="M74"/>
  <c r="R74"/>
  <c r="M75"/>
  <c r="R75"/>
  <c r="M76"/>
  <c r="R76"/>
  <c r="W77"/>
  <c r="N78"/>
  <c r="O78" s="1"/>
  <c r="S78"/>
  <c r="T78" s="1"/>
  <c r="W78"/>
  <c r="M80"/>
  <c r="M79" s="1"/>
  <c r="R80"/>
  <c r="R79" s="1"/>
  <c r="N81"/>
  <c r="S81"/>
  <c r="W81"/>
  <c r="N82"/>
  <c r="O82"/>
  <c r="P82" s="1"/>
  <c r="Q82" s="1"/>
  <c r="S82"/>
  <c r="T82"/>
  <c r="U82" s="1"/>
  <c r="V82" s="1"/>
  <c r="L82" s="1"/>
  <c r="W82"/>
  <c r="N83"/>
  <c r="O83" s="1"/>
  <c r="P83" s="1"/>
  <c r="Q83" s="1"/>
  <c r="S83"/>
  <c r="T83" s="1"/>
  <c r="U83" s="1"/>
  <c r="V83" s="1"/>
  <c r="L83" s="1"/>
  <c r="W83"/>
  <c r="N84"/>
  <c r="O84"/>
  <c r="P84" s="1"/>
  <c r="Q84" s="1"/>
  <c r="S84"/>
  <c r="T84"/>
  <c r="U84" s="1"/>
  <c r="V84" s="1"/>
  <c r="L84" s="1"/>
  <c r="W84"/>
  <c r="N85"/>
  <c r="O85" s="1"/>
  <c r="P85" s="1"/>
  <c r="Q85" s="1"/>
  <c r="S85"/>
  <c r="T85" s="1"/>
  <c r="U85" s="1"/>
  <c r="V85" s="1"/>
  <c r="L85" s="1"/>
  <c r="W85"/>
  <c r="M86"/>
  <c r="M67" s="1"/>
  <c r="R86"/>
  <c r="R72" s="1"/>
  <c r="N87"/>
  <c r="S87"/>
  <c r="S73" s="1"/>
  <c r="W87"/>
  <c r="N88"/>
  <c r="N74" s="1"/>
  <c r="S88"/>
  <c r="T88" s="1"/>
  <c r="W88"/>
  <c r="N89"/>
  <c r="S89"/>
  <c r="S75" s="1"/>
  <c r="W89"/>
  <c r="N90"/>
  <c r="N76" s="1"/>
  <c r="S90"/>
  <c r="T90" s="1"/>
  <c r="W90"/>
  <c r="W91"/>
  <c r="R96"/>
  <c r="W96" s="1"/>
  <c r="U96"/>
  <c r="K96" s="1"/>
  <c r="V96"/>
  <c r="L96" s="1"/>
  <c r="W97"/>
  <c r="M100"/>
  <c r="N100"/>
  <c r="O100"/>
  <c r="P100"/>
  <c r="Q100"/>
  <c r="W111"/>
  <c r="M112"/>
  <c r="M110" s="1"/>
  <c r="M109" s="1"/>
  <c r="R112"/>
  <c r="R110" s="1"/>
  <c r="W113"/>
  <c r="W114"/>
  <c r="W115"/>
  <c r="M116"/>
  <c r="N116"/>
  <c r="O116"/>
  <c r="P116"/>
  <c r="Q116"/>
  <c r="R116"/>
  <c r="S116"/>
  <c r="T116"/>
  <c r="U116"/>
  <c r="V116"/>
  <c r="W117"/>
  <c r="W118"/>
  <c r="W119"/>
  <c r="W120"/>
  <c r="W123"/>
  <c r="M124"/>
  <c r="R124"/>
  <c r="S124"/>
  <c r="T124"/>
  <c r="U124"/>
  <c r="V124"/>
  <c r="M126"/>
  <c r="N126"/>
  <c r="O126"/>
  <c r="P126"/>
  <c r="Q126"/>
  <c r="M127"/>
  <c r="N127"/>
  <c r="O127"/>
  <c r="P127"/>
  <c r="Q127"/>
  <c r="M135"/>
  <c r="N135"/>
  <c r="O135"/>
  <c r="P135"/>
  <c r="Q135"/>
  <c r="M138"/>
  <c r="N138"/>
  <c r="O138"/>
  <c r="P138"/>
  <c r="Q138"/>
  <c r="M139"/>
  <c r="N139"/>
  <c r="O139"/>
  <c r="P139"/>
  <c r="Q139"/>
  <c r="M141"/>
  <c r="N141"/>
  <c r="O141"/>
  <c r="P141"/>
  <c r="Q141"/>
  <c r="M144"/>
  <c r="N144"/>
  <c r="O144"/>
  <c r="P144"/>
  <c r="Q144"/>
  <c r="M147"/>
  <c r="N147"/>
  <c r="O147"/>
  <c r="P147"/>
  <c r="Q147"/>
  <c r="M150"/>
  <c r="N150"/>
  <c r="O150"/>
  <c r="P150"/>
  <c r="Q150"/>
  <c r="M153"/>
  <c r="N153"/>
  <c r="O153"/>
  <c r="P153"/>
  <c r="Q153"/>
  <c r="M158"/>
  <c r="M162"/>
  <c r="N162" s="1"/>
  <c r="D11"/>
  <c r="E11"/>
  <c r="E16" s="1"/>
  <c r="D18"/>
  <c r="D20"/>
  <c r="E20"/>
  <c r="D26"/>
  <c r="D24" s="1"/>
  <c r="E26"/>
  <c r="E24" s="1"/>
  <c r="D39"/>
  <c r="E39"/>
  <c r="D45"/>
  <c r="E45"/>
  <c r="D51"/>
  <c r="E51"/>
  <c r="D56"/>
  <c r="D54" s="1"/>
  <c r="E56"/>
  <c r="E54" s="1"/>
  <c r="D63"/>
  <c r="E63"/>
  <c r="D68"/>
  <c r="E68"/>
  <c r="D69"/>
  <c r="E69"/>
  <c r="D70"/>
  <c r="E70"/>
  <c r="D71"/>
  <c r="E71"/>
  <c r="D73"/>
  <c r="E73"/>
  <c r="D74"/>
  <c r="E74"/>
  <c r="D75"/>
  <c r="E75"/>
  <c r="D76"/>
  <c r="E76"/>
  <c r="D80"/>
  <c r="D79" s="1"/>
  <c r="E80"/>
  <c r="E79" s="1"/>
  <c r="D86"/>
  <c r="D67" s="1"/>
  <c r="E86"/>
  <c r="E67" s="1"/>
  <c r="D100"/>
  <c r="E100"/>
  <c r="D112"/>
  <c r="D110" s="1"/>
  <c r="D109" s="1"/>
  <c r="E112"/>
  <c r="E110" s="1"/>
  <c r="E109" s="1"/>
  <c r="D116"/>
  <c r="E116"/>
  <c r="D124"/>
  <c r="E124"/>
  <c r="D126"/>
  <c r="E126"/>
  <c r="D127"/>
  <c r="E127"/>
  <c r="D135"/>
  <c r="E135"/>
  <c r="D138"/>
  <c r="E138"/>
  <c r="D139"/>
  <c r="E139"/>
  <c r="D141"/>
  <c r="E141"/>
  <c r="D144"/>
  <c r="E144"/>
  <c r="D147"/>
  <c r="E147"/>
  <c r="D150"/>
  <c r="E150"/>
  <c r="D153"/>
  <c r="E153"/>
  <c r="D158"/>
  <c r="E158"/>
  <c r="H9"/>
  <c r="I9"/>
  <c r="J9"/>
  <c r="H10"/>
  <c r="I10"/>
  <c r="J10"/>
  <c r="H12"/>
  <c r="I12"/>
  <c r="J12"/>
  <c r="H13"/>
  <c r="I13"/>
  <c r="J13"/>
  <c r="H14"/>
  <c r="H15"/>
  <c r="I15"/>
  <c r="J15"/>
  <c r="H17"/>
  <c r="I17"/>
  <c r="J17"/>
  <c r="H21"/>
  <c r="H22"/>
  <c r="H23"/>
  <c r="I23"/>
  <c r="J23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H36"/>
  <c r="H37"/>
  <c r="I37"/>
  <c r="J37"/>
  <c r="H40"/>
  <c r="H41"/>
  <c r="I41"/>
  <c r="J41"/>
  <c r="H46"/>
  <c r="I46"/>
  <c r="J46"/>
  <c r="H47"/>
  <c r="I47"/>
  <c r="J47"/>
  <c r="H48"/>
  <c r="I48"/>
  <c r="J48"/>
  <c r="H49"/>
  <c r="I49"/>
  <c r="J49"/>
  <c r="H50"/>
  <c r="I50"/>
  <c r="J50"/>
  <c r="H52"/>
  <c r="I52"/>
  <c r="H53"/>
  <c r="H51" s="1"/>
  <c r="I53"/>
  <c r="J53"/>
  <c r="H55"/>
  <c r="I55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4"/>
  <c r="I64"/>
  <c r="J64"/>
  <c r="H65"/>
  <c r="I65"/>
  <c r="J65"/>
  <c r="H66"/>
  <c r="I66"/>
  <c r="J66"/>
  <c r="H77"/>
  <c r="I77"/>
  <c r="J77"/>
  <c r="H78"/>
  <c r="I78"/>
  <c r="J78"/>
  <c r="H81"/>
  <c r="I81"/>
  <c r="H82"/>
  <c r="I82"/>
  <c r="J82"/>
  <c r="H83"/>
  <c r="I83"/>
  <c r="J83"/>
  <c r="H84"/>
  <c r="I84"/>
  <c r="J84"/>
  <c r="H85"/>
  <c r="I85"/>
  <c r="J85"/>
  <c r="H87"/>
  <c r="I87"/>
  <c r="I73" s="1"/>
  <c r="H88"/>
  <c r="H74" s="1"/>
  <c r="I88"/>
  <c r="H89"/>
  <c r="I89"/>
  <c r="I75" s="1"/>
  <c r="H90"/>
  <c r="H76" s="1"/>
  <c r="I90"/>
  <c r="H91"/>
  <c r="I91"/>
  <c r="J91"/>
  <c r="H96"/>
  <c r="I96"/>
  <c r="J96"/>
  <c r="H97"/>
  <c r="I97"/>
  <c r="J97"/>
  <c r="I98"/>
  <c r="J98"/>
  <c r="H99"/>
  <c r="I99"/>
  <c r="J99"/>
  <c r="H116"/>
  <c r="I116"/>
  <c r="J116"/>
  <c r="H124"/>
  <c r="I124"/>
  <c r="J124"/>
  <c r="H126"/>
  <c r="I126"/>
  <c r="J126"/>
  <c r="H128"/>
  <c r="I128"/>
  <c r="J128"/>
  <c r="H129"/>
  <c r="I129"/>
  <c r="J129"/>
  <c r="H130"/>
  <c r="I130"/>
  <c r="J130"/>
  <c r="H131"/>
  <c r="I131"/>
  <c r="J131"/>
  <c r="H132"/>
  <c r="I132"/>
  <c r="J132"/>
  <c r="H133"/>
  <c r="I133"/>
  <c r="J133"/>
  <c r="H134"/>
  <c r="I134"/>
  <c r="J134"/>
  <c r="H136"/>
  <c r="I136"/>
  <c r="J136"/>
  <c r="H137"/>
  <c r="I137"/>
  <c r="J137"/>
  <c r="H142"/>
  <c r="I142"/>
  <c r="J142"/>
  <c r="H143"/>
  <c r="I143"/>
  <c r="J143"/>
  <c r="H145"/>
  <c r="I145"/>
  <c r="J145"/>
  <c r="J144" s="1"/>
  <c r="H146"/>
  <c r="I146"/>
  <c r="J146"/>
  <c r="H148"/>
  <c r="H147" s="1"/>
  <c r="I148"/>
  <c r="J148"/>
  <c r="J147" s="1"/>
  <c r="H149"/>
  <c r="I149"/>
  <c r="J149"/>
  <c r="H151"/>
  <c r="H150" s="1"/>
  <c r="I151"/>
  <c r="J151"/>
  <c r="J150" s="1"/>
  <c r="H152"/>
  <c r="I152"/>
  <c r="J152"/>
  <c r="H154"/>
  <c r="H153" s="1"/>
  <c r="I154"/>
  <c r="J154"/>
  <c r="J153" s="1"/>
  <c r="H155"/>
  <c r="I155"/>
  <c r="J155"/>
  <c r="H157"/>
  <c r="H158" s="1"/>
  <c r="I157"/>
  <c r="J157"/>
  <c r="H161"/>
  <c r="I161"/>
  <c r="J161"/>
  <c r="H162"/>
  <c r="H163"/>
  <c r="I163"/>
  <c r="D163" s="1"/>
  <c r="D161" s="1"/>
  <c r="J163"/>
  <c r="E163" s="1"/>
  <c r="E161" s="1"/>
  <c r="G163"/>
  <c r="F163"/>
  <c r="B163"/>
  <c r="B162"/>
  <c r="G161"/>
  <c r="F161"/>
  <c r="B161"/>
  <c r="G158"/>
  <c r="F158"/>
  <c r="G153"/>
  <c r="F153"/>
  <c r="G150"/>
  <c r="F150"/>
  <c r="G147"/>
  <c r="F147"/>
  <c r="G144"/>
  <c r="F144"/>
  <c r="G141"/>
  <c r="F141"/>
  <c r="F140" s="1"/>
  <c r="G140"/>
  <c r="G135"/>
  <c r="F135"/>
  <c r="G127"/>
  <c r="G139" s="1"/>
  <c r="G156" s="1"/>
  <c r="F127"/>
  <c r="G126"/>
  <c r="F126"/>
  <c r="G124"/>
  <c r="F124"/>
  <c r="W124" s="1"/>
  <c r="G116"/>
  <c r="F116"/>
  <c r="W116" s="1"/>
  <c r="F104"/>
  <c r="G100"/>
  <c r="F100"/>
  <c r="Y91"/>
  <c r="Y90"/>
  <c r="Y89"/>
  <c r="Y88"/>
  <c r="Y87"/>
  <c r="G86"/>
  <c r="G112" s="1"/>
  <c r="G110" s="1"/>
  <c r="G109" s="1"/>
  <c r="F86"/>
  <c r="Y85"/>
  <c r="Y84"/>
  <c r="Y83"/>
  <c r="Y82"/>
  <c r="Y81"/>
  <c r="G80"/>
  <c r="F80"/>
  <c r="W80" s="1"/>
  <c r="G79"/>
  <c r="F79"/>
  <c r="Y77"/>
  <c r="G76"/>
  <c r="F76"/>
  <c r="W76" s="1"/>
  <c r="Y75"/>
  <c r="G75"/>
  <c r="F75"/>
  <c r="W75" s="1"/>
  <c r="G74"/>
  <c r="F74"/>
  <c r="W74" s="1"/>
  <c r="G73"/>
  <c r="F73"/>
  <c r="W73" s="1"/>
  <c r="G72"/>
  <c r="F72"/>
  <c r="G67"/>
  <c r="F67"/>
  <c r="Y66"/>
  <c r="Y65"/>
  <c r="Y64"/>
  <c r="G63"/>
  <c r="F63"/>
  <c r="W63" s="1"/>
  <c r="Y61"/>
  <c r="Y60"/>
  <c r="Y59"/>
  <c r="Y58"/>
  <c r="Y57"/>
  <c r="G56"/>
  <c r="F56"/>
  <c r="W56" s="1"/>
  <c r="Y55"/>
  <c r="G54"/>
  <c r="Y53"/>
  <c r="Y52"/>
  <c r="G51"/>
  <c r="F51"/>
  <c r="W51" s="1"/>
  <c r="Y49"/>
  <c r="Y48"/>
  <c r="Y47"/>
  <c r="Y46"/>
  <c r="G45"/>
  <c r="G93" s="1"/>
  <c r="F45"/>
  <c r="Y44"/>
  <c r="Y41"/>
  <c r="G39"/>
  <c r="F39"/>
  <c r="Y37"/>
  <c r="Y34"/>
  <c r="Y33"/>
  <c r="Y32"/>
  <c r="Y31"/>
  <c r="Y30"/>
  <c r="Y29"/>
  <c r="Y28"/>
  <c r="Y27"/>
  <c r="G26"/>
  <c r="F26"/>
  <c r="W26" s="1"/>
  <c r="G24"/>
  <c r="F24"/>
  <c r="Z23"/>
  <c r="G20"/>
  <c r="G43" s="1"/>
  <c r="G102" s="1"/>
  <c r="F20"/>
  <c r="F15"/>
  <c r="M15" s="1"/>
  <c r="F14"/>
  <c r="F13"/>
  <c r="F11" s="1"/>
  <c r="F12"/>
  <c r="G11"/>
  <c r="G70" s="1"/>
  <c r="L140" l="1"/>
  <c r="L139"/>
  <c r="L156" s="1"/>
  <c r="K140"/>
  <c r="K139"/>
  <c r="K156" s="1"/>
  <c r="F54"/>
  <c r="K85"/>
  <c r="K84"/>
  <c r="K83"/>
  <c r="K82"/>
  <c r="K15"/>
  <c r="L58"/>
  <c r="L56" s="1"/>
  <c r="T76"/>
  <c r="J90"/>
  <c r="J76" s="1"/>
  <c r="T74"/>
  <c r="J88"/>
  <c r="J74" s="1"/>
  <c r="Q140"/>
  <c r="Q156" s="1"/>
  <c r="O140"/>
  <c r="O156" s="1"/>
  <c r="M140"/>
  <c r="M156" s="1"/>
  <c r="O90"/>
  <c r="O88"/>
  <c r="S80"/>
  <c r="S79" s="1"/>
  <c r="Y79" s="1"/>
  <c r="N54"/>
  <c r="R11"/>
  <c r="P140"/>
  <c r="P156" s="1"/>
  <c r="N140"/>
  <c r="N156" s="1"/>
  <c r="N80"/>
  <c r="N79" s="1"/>
  <c r="S54"/>
  <c r="Y54" s="1"/>
  <c r="T52"/>
  <c r="O52"/>
  <c r="O51" s="1"/>
  <c r="M24"/>
  <c r="M43" s="1"/>
  <c r="W21"/>
  <c r="O162"/>
  <c r="I162"/>
  <c r="D162" s="1"/>
  <c r="R109"/>
  <c r="M108"/>
  <c r="R16"/>
  <c r="N15"/>
  <c r="O15" s="1"/>
  <c r="P15" s="1"/>
  <c r="Q15" s="1"/>
  <c r="P78"/>
  <c r="W54"/>
  <c r="P50"/>
  <c r="W20"/>
  <c r="R68"/>
  <c r="R70"/>
  <c r="W11"/>
  <c r="R69"/>
  <c r="R71"/>
  <c r="I80"/>
  <c r="I79" s="1"/>
  <c r="J56"/>
  <c r="H56"/>
  <c r="J45"/>
  <c r="H45"/>
  <c r="W79"/>
  <c r="M14"/>
  <c r="W14"/>
  <c r="F112"/>
  <c r="F110" s="1"/>
  <c r="F109" s="1"/>
  <c r="W86"/>
  <c r="U78"/>
  <c r="K78" s="1"/>
  <c r="H80"/>
  <c r="I56"/>
  <c r="I45"/>
  <c r="W72"/>
  <c r="M93"/>
  <c r="M102" s="1"/>
  <c r="S11"/>
  <c r="S71" s="1"/>
  <c r="W13"/>
  <c r="U90"/>
  <c r="K90" s="1"/>
  <c r="P90"/>
  <c r="T89"/>
  <c r="O89"/>
  <c r="U88"/>
  <c r="K88" s="1"/>
  <c r="P88"/>
  <c r="T87"/>
  <c r="O87"/>
  <c r="S86"/>
  <c r="T81"/>
  <c r="O81"/>
  <c r="S76"/>
  <c r="O76"/>
  <c r="N75"/>
  <c r="S74"/>
  <c r="O74"/>
  <c r="N73"/>
  <c r="M72"/>
  <c r="M121" s="1"/>
  <c r="S70"/>
  <c r="S68"/>
  <c r="R67"/>
  <c r="W67" s="1"/>
  <c r="T55"/>
  <c r="O55"/>
  <c r="U52"/>
  <c r="K52" s="1"/>
  <c r="K51" s="1"/>
  <c r="P52"/>
  <c r="T14"/>
  <c r="W12"/>
  <c r="N86"/>
  <c r="H144"/>
  <c r="J141"/>
  <c r="H141"/>
  <c r="H135"/>
  <c r="D140"/>
  <c r="D156" s="1"/>
  <c r="D43"/>
  <c r="F43"/>
  <c r="F93"/>
  <c r="E140"/>
  <c r="E156" s="1"/>
  <c r="E43"/>
  <c r="D108"/>
  <c r="D93"/>
  <c r="E108"/>
  <c r="E93"/>
  <c r="E102" s="1"/>
  <c r="I127"/>
  <c r="J63"/>
  <c r="H63"/>
  <c r="I54"/>
  <c r="I51"/>
  <c r="J26"/>
  <c r="H26"/>
  <c r="H20"/>
  <c r="I11"/>
  <c r="I69" s="1"/>
  <c r="D72"/>
  <c r="D121" s="1"/>
  <c r="I153"/>
  <c r="I150"/>
  <c r="I147"/>
  <c r="I144"/>
  <c r="I140" s="1"/>
  <c r="I141"/>
  <c r="J135"/>
  <c r="I135"/>
  <c r="J127"/>
  <c r="J139" s="1"/>
  <c r="H127"/>
  <c r="H138" s="1"/>
  <c r="H79"/>
  <c r="I63"/>
  <c r="I26"/>
  <c r="H11"/>
  <c r="H68" s="1"/>
  <c r="E72"/>
  <c r="E121" s="1"/>
  <c r="I138"/>
  <c r="H139"/>
  <c r="H54"/>
  <c r="J140"/>
  <c r="H140"/>
  <c r="I86"/>
  <c r="I76"/>
  <c r="H75"/>
  <c r="I74"/>
  <c r="H73"/>
  <c r="H71"/>
  <c r="I70"/>
  <c r="H69"/>
  <c r="I68"/>
  <c r="H86"/>
  <c r="F139"/>
  <c r="F156" s="1"/>
  <c r="G103"/>
  <c r="Y23"/>
  <c r="Y26"/>
  <c r="Y51"/>
  <c r="Y63"/>
  <c r="F138"/>
  <c r="F68"/>
  <c r="F69"/>
  <c r="Y56"/>
  <c r="Y62"/>
  <c r="Y73"/>
  <c r="Y78"/>
  <c r="G138"/>
  <c r="F105"/>
  <c r="F106"/>
  <c r="G121"/>
  <c r="G108"/>
  <c r="F71"/>
  <c r="G16"/>
  <c r="Y45"/>
  <c r="Y50"/>
  <c r="G69"/>
  <c r="F70"/>
  <c r="F121"/>
  <c r="F108"/>
  <c r="F16"/>
  <c r="F18" s="1"/>
  <c r="G68"/>
  <c r="G71"/>
  <c r="Y74"/>
  <c r="Y76"/>
  <c r="Y80"/>
  <c r="Y86"/>
  <c r="G92"/>
  <c r="K74" l="1"/>
  <c r="K76"/>
  <c r="T51"/>
  <c r="J52"/>
  <c r="J51" s="1"/>
  <c r="R95"/>
  <c r="S95" s="1"/>
  <c r="M92"/>
  <c r="U51"/>
  <c r="V52"/>
  <c r="T54"/>
  <c r="U55"/>
  <c r="K55" s="1"/>
  <c r="K54" s="1"/>
  <c r="J55"/>
  <c r="J54" s="1"/>
  <c r="T80"/>
  <c r="T79" s="1"/>
  <c r="U81"/>
  <c r="K81" s="1"/>
  <c r="K80" s="1"/>
  <c r="K79" s="1"/>
  <c r="J81"/>
  <c r="J80" s="1"/>
  <c r="J79" s="1"/>
  <c r="O73"/>
  <c r="P87"/>
  <c r="O86"/>
  <c r="P74"/>
  <c r="Q88"/>
  <c r="O75"/>
  <c r="P89"/>
  <c r="P76"/>
  <c r="Q90"/>
  <c r="V78"/>
  <c r="L78" s="1"/>
  <c r="M11"/>
  <c r="N14"/>
  <c r="M70"/>
  <c r="Q50"/>
  <c r="R18"/>
  <c r="H16"/>
  <c r="H18" s="1"/>
  <c r="R108"/>
  <c r="W108" s="1"/>
  <c r="W109"/>
  <c r="R121"/>
  <c r="W121" s="1"/>
  <c r="P162"/>
  <c r="J162"/>
  <c r="D102"/>
  <c r="W112"/>
  <c r="W69"/>
  <c r="W68"/>
  <c r="R93"/>
  <c r="N72"/>
  <c r="N112"/>
  <c r="N110" s="1"/>
  <c r="N109" s="1"/>
  <c r="T11"/>
  <c r="U14"/>
  <c r="K14" s="1"/>
  <c r="K11" s="1"/>
  <c r="K69" s="1"/>
  <c r="J14"/>
  <c r="J11" s="1"/>
  <c r="Q52"/>
  <c r="Q51" s="1"/>
  <c r="P51"/>
  <c r="P55"/>
  <c r="O54"/>
  <c r="P81"/>
  <c r="O80"/>
  <c r="O79" s="1"/>
  <c r="S67"/>
  <c r="S72"/>
  <c r="Y72" s="1"/>
  <c r="S112"/>
  <c r="S110" s="1"/>
  <c r="S109" s="1"/>
  <c r="T68"/>
  <c r="T86"/>
  <c r="U87"/>
  <c r="K87" s="1"/>
  <c r="T73"/>
  <c r="J87"/>
  <c r="V88"/>
  <c r="L88" s="1"/>
  <c r="U74"/>
  <c r="T70"/>
  <c r="U89"/>
  <c r="K89" s="1"/>
  <c r="T75"/>
  <c r="J89"/>
  <c r="J75" s="1"/>
  <c r="V90"/>
  <c r="L90" s="1"/>
  <c r="U76"/>
  <c r="Q78"/>
  <c r="T16"/>
  <c r="S69"/>
  <c r="W71"/>
  <c r="S16"/>
  <c r="W70"/>
  <c r="W110"/>
  <c r="F102"/>
  <c r="E92"/>
  <c r="E103"/>
  <c r="D92"/>
  <c r="D103"/>
  <c r="J68"/>
  <c r="H70"/>
  <c r="I71"/>
  <c r="J138"/>
  <c r="I139"/>
  <c r="I156" s="1"/>
  <c r="J156"/>
  <c r="H72"/>
  <c r="H67"/>
  <c r="H93" s="1"/>
  <c r="H112"/>
  <c r="H110" s="1"/>
  <c r="H109" s="1"/>
  <c r="I67"/>
  <c r="I93" s="1"/>
  <c r="I112"/>
  <c r="I110" s="1"/>
  <c r="I109" s="1"/>
  <c r="I72"/>
  <c r="H156"/>
  <c r="Y70"/>
  <c r="L76" l="1"/>
  <c r="L74"/>
  <c r="Q162"/>
  <c r="L162" s="1"/>
  <c r="K162"/>
  <c r="F162" s="1"/>
  <c r="V51"/>
  <c r="L52"/>
  <c r="L51" s="1"/>
  <c r="K70"/>
  <c r="K75"/>
  <c r="K68"/>
  <c r="K73"/>
  <c r="K86"/>
  <c r="W95"/>
  <c r="K71"/>
  <c r="H95"/>
  <c r="S18"/>
  <c r="I16"/>
  <c r="I18" s="1"/>
  <c r="V74"/>
  <c r="J73"/>
  <c r="J86"/>
  <c r="U73"/>
  <c r="U86"/>
  <c r="V87"/>
  <c r="L87" s="1"/>
  <c r="S93"/>
  <c r="Y67"/>
  <c r="P80"/>
  <c r="P79" s="1"/>
  <c r="Q81"/>
  <c r="Q80" s="1"/>
  <c r="P54"/>
  <c r="Q55"/>
  <c r="Q54" s="1"/>
  <c r="U11"/>
  <c r="U68" s="1"/>
  <c r="V14"/>
  <c r="N108"/>
  <c r="N121"/>
  <c r="W93"/>
  <c r="R42"/>
  <c r="R25"/>
  <c r="R38"/>
  <c r="N11"/>
  <c r="O14"/>
  <c r="P75"/>
  <c r="Q89"/>
  <c r="U80"/>
  <c r="U79" s="1"/>
  <c r="V81"/>
  <c r="T18"/>
  <c r="J16"/>
  <c r="J18" s="1"/>
  <c r="V76"/>
  <c r="U75"/>
  <c r="U70"/>
  <c r="V89"/>
  <c r="L89" s="1"/>
  <c r="T72"/>
  <c r="T67"/>
  <c r="T93" s="1"/>
  <c r="T112"/>
  <c r="T110" s="1"/>
  <c r="T109" s="1"/>
  <c r="S121"/>
  <c r="S108"/>
  <c r="J70"/>
  <c r="J71"/>
  <c r="J69"/>
  <c r="U16"/>
  <c r="T71"/>
  <c r="T69"/>
  <c r="N16"/>
  <c r="N18" s="1"/>
  <c r="M69"/>
  <c r="M68"/>
  <c r="M16"/>
  <c r="M18" s="1"/>
  <c r="M71"/>
  <c r="Q76"/>
  <c r="Q74"/>
  <c r="O72"/>
  <c r="O112"/>
  <c r="O110" s="1"/>
  <c r="O109" s="1"/>
  <c r="P86"/>
  <c r="P73"/>
  <c r="Q87"/>
  <c r="U54"/>
  <c r="V55"/>
  <c r="T95"/>
  <c r="S100"/>
  <c r="I95"/>
  <c r="I100" s="1"/>
  <c r="Q79"/>
  <c r="M103"/>
  <c r="F103"/>
  <c r="F92"/>
  <c r="I121"/>
  <c r="I108"/>
  <c r="H108"/>
  <c r="H121"/>
  <c r="Y68"/>
  <c r="Y69"/>
  <c r="Y71"/>
  <c r="L75" l="1"/>
  <c r="K67"/>
  <c r="K93" s="1"/>
  <c r="K72"/>
  <c r="K112"/>
  <c r="K110" s="1"/>
  <c r="K109" s="1"/>
  <c r="V54"/>
  <c r="L55"/>
  <c r="L54" s="1"/>
  <c r="U18"/>
  <c r="K16"/>
  <c r="K18" s="1"/>
  <c r="V80"/>
  <c r="V79" s="1"/>
  <c r="L81"/>
  <c r="L80" s="1"/>
  <c r="L79" s="1"/>
  <c r="V11"/>
  <c r="L14"/>
  <c r="L11" s="1"/>
  <c r="L68"/>
  <c r="L73"/>
  <c r="L86"/>
  <c r="Q73"/>
  <c r="Q86"/>
  <c r="P72"/>
  <c r="P112"/>
  <c r="P110" s="1"/>
  <c r="P109" s="1"/>
  <c r="O121"/>
  <c r="O108"/>
  <c r="N21"/>
  <c r="N22"/>
  <c r="N27"/>
  <c r="N29"/>
  <c r="N31"/>
  <c r="N33"/>
  <c r="N34"/>
  <c r="N35"/>
  <c r="N36"/>
  <c r="N37"/>
  <c r="N42"/>
  <c r="N62"/>
  <c r="N23"/>
  <c r="N25"/>
  <c r="N28"/>
  <c r="N30"/>
  <c r="N32"/>
  <c r="N38"/>
  <c r="N40"/>
  <c r="N41"/>
  <c r="I158"/>
  <c r="Q75"/>
  <c r="R24"/>
  <c r="S25"/>
  <c r="W25"/>
  <c r="H25"/>
  <c r="H24" s="1"/>
  <c r="V68"/>
  <c r="V86"/>
  <c r="V73"/>
  <c r="J72"/>
  <c r="J112"/>
  <c r="J110" s="1"/>
  <c r="J109" s="1"/>
  <c r="J67"/>
  <c r="J93" s="1"/>
  <c r="T100"/>
  <c r="U95"/>
  <c r="K95" s="1"/>
  <c r="K100" s="1"/>
  <c r="J95"/>
  <c r="J100" s="1"/>
  <c r="T108"/>
  <c r="T121"/>
  <c r="V70"/>
  <c r="V75"/>
  <c r="O11"/>
  <c r="P14"/>
  <c r="S38"/>
  <c r="H38"/>
  <c r="S42"/>
  <c r="H42"/>
  <c r="H39" s="1"/>
  <c r="R39"/>
  <c r="W39" s="1"/>
  <c r="V16"/>
  <c r="U69"/>
  <c r="U71"/>
  <c r="U67"/>
  <c r="U93" s="1"/>
  <c r="U72"/>
  <c r="U112"/>
  <c r="U110" s="1"/>
  <c r="U109" s="1"/>
  <c r="S22"/>
  <c r="S35"/>
  <c r="S36"/>
  <c r="S21"/>
  <c r="N158"/>
  <c r="O158" s="1"/>
  <c r="P158" s="1"/>
  <c r="S40"/>
  <c r="L67" l="1"/>
  <c r="L93" s="1"/>
  <c r="L72"/>
  <c r="L112"/>
  <c r="L110" s="1"/>
  <c r="L109" s="1"/>
  <c r="V69"/>
  <c r="V71"/>
  <c r="K108"/>
  <c r="K121"/>
  <c r="L70"/>
  <c r="V18"/>
  <c r="L16"/>
  <c r="L18" s="1"/>
  <c r="L71"/>
  <c r="L69"/>
  <c r="Q158"/>
  <c r="T36"/>
  <c r="I36"/>
  <c r="T22"/>
  <c r="I22"/>
  <c r="T42"/>
  <c r="I42"/>
  <c r="T38"/>
  <c r="I38"/>
  <c r="V95"/>
  <c r="U100"/>
  <c r="J108"/>
  <c r="J121"/>
  <c r="N69"/>
  <c r="N70"/>
  <c r="N68"/>
  <c r="N71"/>
  <c r="N67"/>
  <c r="O25"/>
  <c r="N124"/>
  <c r="N93"/>
  <c r="P108"/>
  <c r="P121"/>
  <c r="Q72"/>
  <c r="Q112"/>
  <c r="Q110" s="1"/>
  <c r="Q109" s="1"/>
  <c r="O16"/>
  <c r="O18" s="1"/>
  <c r="O30" s="1"/>
  <c r="R43"/>
  <c r="O38"/>
  <c r="O37"/>
  <c r="O33"/>
  <c r="O22"/>
  <c r="S39"/>
  <c r="T40"/>
  <c r="I40"/>
  <c r="I39" s="1"/>
  <c r="T21"/>
  <c r="S20"/>
  <c r="I21"/>
  <c r="I20" s="1"/>
  <c r="T35"/>
  <c r="I35"/>
  <c r="U121"/>
  <c r="U108"/>
  <c r="P11"/>
  <c r="Q14"/>
  <c r="Q11" s="1"/>
  <c r="V72"/>
  <c r="V67"/>
  <c r="V93" s="1"/>
  <c r="V112"/>
  <c r="V110" s="1"/>
  <c r="V109" s="1"/>
  <c r="S24"/>
  <c r="T25"/>
  <c r="I25"/>
  <c r="I24" s="1"/>
  <c r="O40"/>
  <c r="N39"/>
  <c r="N26"/>
  <c r="N24" s="1"/>
  <c r="O27"/>
  <c r="N20"/>
  <c r="O21"/>
  <c r="H43"/>
  <c r="J158"/>
  <c r="O32"/>
  <c r="O28"/>
  <c r="O23"/>
  <c r="O42"/>
  <c r="O36"/>
  <c r="O34"/>
  <c r="O31"/>
  <c r="V100" l="1"/>
  <c r="L95"/>
  <c r="L100" s="1"/>
  <c r="L108"/>
  <c r="L121"/>
  <c r="T24"/>
  <c r="U25"/>
  <c r="K25" s="1"/>
  <c r="J25"/>
  <c r="V108"/>
  <c r="V121"/>
  <c r="T20"/>
  <c r="U21"/>
  <c r="K21" s="1"/>
  <c r="J21"/>
  <c r="U40"/>
  <c r="K40" s="1"/>
  <c r="T39"/>
  <c r="J40"/>
  <c r="Q121"/>
  <c r="Q108"/>
  <c r="U38"/>
  <c r="J38"/>
  <c r="U42"/>
  <c r="K42" s="1"/>
  <c r="J42"/>
  <c r="U22"/>
  <c r="J22"/>
  <c r="U36"/>
  <c r="J36"/>
  <c r="N43"/>
  <c r="N102" s="1"/>
  <c r="I43"/>
  <c r="I102" s="1"/>
  <c r="I103" s="1"/>
  <c r="O62"/>
  <c r="O41"/>
  <c r="O20"/>
  <c r="U35"/>
  <c r="J35"/>
  <c r="R103"/>
  <c r="W103" s="1"/>
  <c r="W43"/>
  <c r="R98"/>
  <c r="P25"/>
  <c r="Q16"/>
  <c r="Q18" s="1"/>
  <c r="S43"/>
  <c r="O29"/>
  <c r="O35"/>
  <c r="P16"/>
  <c r="P18" s="1"/>
  <c r="P36" s="1"/>
  <c r="Q36" s="1"/>
  <c r="Y25"/>
  <c r="Y24"/>
  <c r="Y22"/>
  <c r="Y36"/>
  <c r="Y42"/>
  <c r="Y38"/>
  <c r="Y35"/>
  <c r="Y39"/>
  <c r="Y40"/>
  <c r="V36" l="1"/>
  <c r="L36" s="1"/>
  <c r="K36"/>
  <c r="V22"/>
  <c r="L22" s="1"/>
  <c r="K22"/>
  <c r="V38"/>
  <c r="L38" s="1"/>
  <c r="K38"/>
  <c r="K158"/>
  <c r="L158" s="1"/>
  <c r="V35"/>
  <c r="L35" s="1"/>
  <c r="K35"/>
  <c r="K24" s="1"/>
  <c r="K39"/>
  <c r="K20"/>
  <c r="Q25"/>
  <c r="W98"/>
  <c r="H98"/>
  <c r="H100" s="1"/>
  <c r="H102" s="1"/>
  <c r="H103" s="1"/>
  <c r="R100"/>
  <c r="P41"/>
  <c r="O71"/>
  <c r="O69"/>
  <c r="O70"/>
  <c r="O68"/>
  <c r="O67"/>
  <c r="U24"/>
  <c r="V25"/>
  <c r="P29"/>
  <c r="Q29" s="1"/>
  <c r="P42"/>
  <c r="Q42" s="1"/>
  <c r="O26"/>
  <c r="O24" s="1"/>
  <c r="P38"/>
  <c r="Q38" s="1"/>
  <c r="P33"/>
  <c r="Q33" s="1"/>
  <c r="P23"/>
  <c r="Q23" s="1"/>
  <c r="P31"/>
  <c r="Q31" s="1"/>
  <c r="V42"/>
  <c r="L42" s="1"/>
  <c r="J20"/>
  <c r="T43"/>
  <c r="P40"/>
  <c r="P30"/>
  <c r="Q30" s="1"/>
  <c r="S102"/>
  <c r="S92" s="1"/>
  <c r="I92" s="1"/>
  <c r="S103"/>
  <c r="P62"/>
  <c r="O124"/>
  <c r="O93"/>
  <c r="N103"/>
  <c r="N92"/>
  <c r="U39"/>
  <c r="V40"/>
  <c r="V21"/>
  <c r="U20"/>
  <c r="U43" s="1"/>
  <c r="P35"/>
  <c r="Q35" s="1"/>
  <c r="P28"/>
  <c r="Q28" s="1"/>
  <c r="P34"/>
  <c r="Q34" s="1"/>
  <c r="P27"/>
  <c r="P21"/>
  <c r="P37"/>
  <c r="Q37" s="1"/>
  <c r="P22"/>
  <c r="Q22" s="1"/>
  <c r="P32"/>
  <c r="Q32" s="1"/>
  <c r="J39"/>
  <c r="J24"/>
  <c r="J43" s="1"/>
  <c r="J102" s="1"/>
  <c r="J103" s="1"/>
  <c r="O39"/>
  <c r="V39" l="1"/>
  <c r="L40"/>
  <c r="L39" s="1"/>
  <c r="V20"/>
  <c r="L21"/>
  <c r="L20" s="1"/>
  <c r="V24"/>
  <c r="L25"/>
  <c r="L24" s="1"/>
  <c r="K43"/>
  <c r="K102" s="1"/>
  <c r="K103" s="1"/>
  <c r="O43"/>
  <c r="O102" s="1"/>
  <c r="O103" s="1"/>
  <c r="P26"/>
  <c r="P24" s="1"/>
  <c r="Q27"/>
  <c r="Q26" s="1"/>
  <c r="U102"/>
  <c r="U92" s="1"/>
  <c r="K92" s="1"/>
  <c r="U103"/>
  <c r="Q62"/>
  <c r="P124"/>
  <c r="Q40"/>
  <c r="P39"/>
  <c r="W100"/>
  <c r="R102"/>
  <c r="P20"/>
  <c r="P43" s="1"/>
  <c r="Q21"/>
  <c r="Q20" s="1"/>
  <c r="T103"/>
  <c r="T102"/>
  <c r="T92" s="1"/>
  <c r="J92" s="1"/>
  <c r="Q41"/>
  <c r="P69"/>
  <c r="P71"/>
  <c r="P68"/>
  <c r="P70"/>
  <c r="P67"/>
  <c r="P93" s="1"/>
  <c r="V43"/>
  <c r="Q24"/>
  <c r="Y43"/>
  <c r="O92" l="1"/>
  <c r="L43"/>
  <c r="L102" s="1"/>
  <c r="L103" s="1"/>
  <c r="R92"/>
  <c r="H92" s="1"/>
  <c r="W102"/>
  <c r="Q124"/>
  <c r="V102"/>
  <c r="V92" s="1"/>
  <c r="L92" s="1"/>
  <c r="V103"/>
  <c r="Q71"/>
  <c r="Q69"/>
  <c r="Q68"/>
  <c r="Q70"/>
  <c r="Q67"/>
  <c r="Q93" s="1"/>
  <c r="P102"/>
  <c r="Q39"/>
  <c r="Q43" s="1"/>
  <c r="Q102" s="1"/>
  <c r="Y92"/>
  <c r="Q103" l="1"/>
  <c r="Q92"/>
  <c r="P103"/>
  <c r="P92"/>
</calcChain>
</file>

<file path=xl/comments1.xml><?xml version="1.0" encoding="utf-8"?>
<comments xmlns="http://schemas.openxmlformats.org/spreadsheetml/2006/main">
  <authors>
    <author>ilina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ilina:</t>
        </r>
        <r>
          <rPr>
            <sz val="9"/>
            <color indexed="81"/>
            <rFont val="Tahoma"/>
            <family val="2"/>
            <charset val="204"/>
          </rPr>
          <t xml:space="preserve">
фактическая по данным Росстата России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ilina:</t>
        </r>
        <r>
          <rPr>
            <sz val="9"/>
            <color indexed="81"/>
            <rFont val="Tahoma"/>
            <family val="2"/>
            <charset val="204"/>
          </rPr>
          <t xml:space="preserve">
фактическая по данным Росстата России</t>
        </r>
      </text>
    </comment>
  </commentList>
</comments>
</file>

<file path=xl/sharedStrings.xml><?xml version="1.0" encoding="utf-8"?>
<sst xmlns="http://schemas.openxmlformats.org/spreadsheetml/2006/main" count="411" uniqueCount="228">
  <si>
    <t xml:space="preserve">Протокол по делу № 48 -2014 </t>
  </si>
  <si>
    <t>на 2015 год скрыть</t>
  </si>
  <si>
    <t xml:space="preserve">"Сводный расчет необходимой валовой выручки" </t>
  </si>
  <si>
    <t>ООО "Тюменская электросетевая компания", ТО на 2015-2019 года</t>
  </si>
  <si>
    <t>при регулировании на 2016 год данные закрепить без формул, как постоянные величины до 2019 года</t>
  </si>
  <si>
    <t xml:space="preserve">                                                         (наименование ТСО)</t>
  </si>
  <si>
    <t>ед.изм</t>
  </si>
  <si>
    <t>2013 года (установлено)</t>
  </si>
  <si>
    <t xml:space="preserve"> 2013 год (факт)</t>
  </si>
  <si>
    <t xml:space="preserve"> 2014 год (установлено)</t>
  </si>
  <si>
    <t xml:space="preserve"> 2014 год (факт)</t>
  </si>
  <si>
    <t>Установлено РЭК</t>
  </si>
  <si>
    <t>Предложение предприятия</t>
  </si>
  <si>
    <t>Индекс роста</t>
  </si>
  <si>
    <t>Примечание</t>
  </si>
  <si>
    <t>2015 год (план)</t>
  </si>
  <si>
    <t>2016 год (план)</t>
  </si>
  <si>
    <t>2017 год (план)</t>
  </si>
  <si>
    <t>2018 год (план)</t>
  </si>
  <si>
    <t>2019 год (план)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</si>
  <si>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</si>
  <si>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</si>
  <si>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</si>
  <si>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</si>
  <si>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2019 год </t>
  </si>
  <si>
    <t>2015/2014 гг</t>
  </si>
  <si>
    <t>1. Расчёт коэффициента индексации</t>
  </si>
  <si>
    <t>1.1</t>
  </si>
  <si>
    <t>ИПЦ</t>
  </si>
  <si>
    <t>%</t>
  </si>
  <si>
    <t>1.2</t>
  </si>
  <si>
    <t>индекс эффективности операционных расходов</t>
  </si>
  <si>
    <t>1.3</t>
  </si>
  <si>
    <t>количество активов, всего</t>
  </si>
  <si>
    <t>у.е.</t>
  </si>
  <si>
    <t>ВН</t>
  </si>
  <si>
    <t>СН1</t>
  </si>
  <si>
    <t>СН2</t>
  </si>
  <si>
    <t>НН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</si>
  <si>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</si>
  <si>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</si>
  <si>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</si>
  <si>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</si>
  <si>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</si>
  <si>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</si>
  <si>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2. Расчёт подконтрольных расходов</t>
  </si>
  <si>
    <t>2.1</t>
  </si>
  <si>
    <t>Материальные затраты</t>
  </si>
  <si>
    <t>тыс.руб.</t>
  </si>
  <si>
    <t>2.1.1</t>
  </si>
  <si>
    <t>сырье, материалы, запасные части, инструмент, топливо</t>
  </si>
  <si>
    <t>2.1.2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</si>
  <si>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</si>
  <si>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2.2</t>
  </si>
  <si>
    <t>Расходы на оплату труда</t>
  </si>
  <si>
    <t>2.3</t>
  </si>
  <si>
    <t>Прочие расходы всего, в т.ч.:</t>
  </si>
  <si>
    <t>2.3.1</t>
  </si>
  <si>
    <t>Ремонт основных фондов</t>
  </si>
  <si>
    <t>2.3.2</t>
  </si>
  <si>
    <t>Оплата работ и услуг сторонних организаций</t>
  </si>
  <si>
    <t>2.3.2.1.</t>
  </si>
  <si>
    <t>услуги связи</t>
  </si>
  <si>
    <t>2.3.2.2</t>
  </si>
  <si>
    <t xml:space="preserve">расходы на услуги вневедомственной охраны и коммунального хозяйства </t>
  </si>
  <si>
    <t>2.3.2.3</t>
  </si>
  <si>
    <t>расходы на юридические  и информационные услуги</t>
  </si>
  <si>
    <t>2.3.2.4</t>
  </si>
  <si>
    <t>расходы на аудиторские и консультационные услуги</t>
  </si>
  <si>
    <t>2.3.2.5</t>
  </si>
  <si>
    <t>транспортные услуги</t>
  </si>
  <si>
    <t>2.3.2.6</t>
  </si>
  <si>
    <t>прочие услуги сторонних организаций</t>
  </si>
  <si>
    <t>2.3.3.</t>
  </si>
  <si>
    <t>Расходы на командировки и представительские</t>
  </si>
  <si>
    <t>2.3.4.</t>
  </si>
  <si>
    <t>Расходы на подготовку кадров</t>
  </si>
  <si>
    <t>2.3.5.</t>
  </si>
  <si>
    <t>Расходы на обеспечение нормальных условий труда и мер по технике безопасности</t>
  </si>
  <si>
    <t>2.3.6.</t>
  </si>
  <si>
    <t>Расходы на страхование</t>
  </si>
  <si>
    <t>2.3.7.</t>
  </si>
  <si>
    <t>Другие прочие расходы</t>
  </si>
  <si>
    <t>2.4.</t>
  </si>
  <si>
    <t>Электроэнергия на хознужды</t>
  </si>
  <si>
    <t>2.5.</t>
  </si>
  <si>
    <t>Подконтрольные расходы из прибыли</t>
  </si>
  <si>
    <t>2.5.1.</t>
  </si>
  <si>
    <t>расходы на услуги банков</t>
  </si>
  <si>
    <t>2.5.2</t>
  </si>
  <si>
    <t>денежные выплаты социального характера (по коллективному договору)</t>
  </si>
  <si>
    <t>2.5.3</t>
  </si>
  <si>
    <t>прочие расходы из прибыли</t>
  </si>
  <si>
    <t>2.6.</t>
  </si>
  <si>
    <t>ИТОГО подконтрольные расходы</t>
  </si>
  <si>
    <t>3. Расчёт неподконтрольных расходов</t>
  </si>
  <si>
    <t>3.1</t>
  </si>
  <si>
    <t>Оплата услуг ОАО "ФСК ЕЭС"</t>
  </si>
  <si>
    <t>3.1.1.</t>
  </si>
  <si>
    <t>НВ</t>
  </si>
  <si>
    <t>3.1.2.</t>
  </si>
  <si>
    <t>3.1.3.</t>
  </si>
  <si>
    <t>3.1.4.</t>
  </si>
  <si>
    <t>3.2</t>
  </si>
  <si>
    <t>Тепловая энергия</t>
  </si>
  <si>
    <t>3.3</t>
  </si>
  <si>
    <t>Аренда всего</t>
  </si>
  <si>
    <t>3.3.1</t>
  </si>
  <si>
    <t>аренда электросетевого имущества</t>
  </si>
  <si>
    <t>3.3.2</t>
  </si>
  <si>
    <t>прочая аренда и лизинг</t>
  </si>
  <si>
    <t>3.4.</t>
  </si>
  <si>
    <t>Налоги (без учета налога на прибыль), всего, в т.ч.:</t>
  </si>
  <si>
    <t>3.4.1.</t>
  </si>
  <si>
    <t>плата за землю</t>
  </si>
  <si>
    <t>3.4.2</t>
  </si>
  <si>
    <t>налог на имущество: в т.ч.</t>
  </si>
  <si>
    <t>3.4.2.1</t>
  </si>
  <si>
    <t>3.4.2.2.</t>
  </si>
  <si>
    <t>3.4.2.3</t>
  </si>
  <si>
    <t>3.4.2.4.</t>
  </si>
  <si>
    <t>3.4.3.</t>
  </si>
  <si>
    <t>прочие налоги</t>
  </si>
  <si>
    <t>3.5.</t>
  </si>
  <si>
    <t>Отчисления на социальные нужды (ЕСН)</t>
  </si>
  <si>
    <t>3.6.</t>
  </si>
  <si>
    <t>Прочие неподконтрольные расходы</t>
  </si>
  <si>
    <t>3.6.1.</t>
  </si>
  <si>
    <t>% за пользование кредитом</t>
  </si>
  <si>
    <t>3.6.2.</t>
  </si>
  <si>
    <t>расходы на формирование резервов по сомнительным долгам</t>
  </si>
  <si>
    <t>3.6.3.</t>
  </si>
  <si>
    <t>дивиденды</t>
  </si>
  <si>
    <t>3.7.</t>
  </si>
  <si>
    <t>Налог на прибыль всего, в т.ч.</t>
  </si>
  <si>
    <t>3.9.2.1.</t>
  </si>
  <si>
    <t>3.9.2.2.</t>
  </si>
  <si>
    <t>3.9.2.3.</t>
  </si>
  <si>
    <t>3.9.2.4.</t>
  </si>
  <si>
    <t>3.7.1.</t>
  </si>
  <si>
    <t>налог на прибыль на капитальные вложения</t>
  </si>
  <si>
    <t>3.8.</t>
  </si>
  <si>
    <t>Выпадающие доходы по п.87 Основ ценообразования (ТП)</t>
  </si>
  <si>
    <t>3.9.</t>
  </si>
  <si>
    <t>Амортизация ОС всего, в т.ч.</t>
  </si>
  <si>
    <t>3.9.1</t>
  </si>
  <si>
    <t>по условным еденицам</t>
  </si>
  <si>
    <t>3.9.2.</t>
  </si>
  <si>
    <t>по диапозонам напряжения всего, в т.ч.</t>
  </si>
  <si>
    <t>3.9.2.5</t>
  </si>
  <si>
    <t>амортизация, не учитываемая при налогообложении</t>
  </si>
  <si>
    <t>3.10.</t>
  </si>
  <si>
    <t>Прибыль на капитальные вложения</t>
  </si>
  <si>
    <t>3.10.1.</t>
  </si>
  <si>
    <t>3.10.2.</t>
  </si>
  <si>
    <t>3.10.3.</t>
  </si>
  <si>
    <t>3.10.4.</t>
  </si>
  <si>
    <t>3.11.</t>
  </si>
  <si>
    <t>Возврат заемных средств, направленный на финансирование ИП</t>
  </si>
  <si>
    <t>Проверка расходов из прибыли на капитальные вложения (не более 12% от НВВ на содержание сетей)</t>
  </si>
  <si>
    <t>3.13</t>
  </si>
  <si>
    <t>ИТОГО неподконтрольных расходов</t>
  </si>
  <si>
    <t>4. Расчет расходов, связанных с компенсацией незапланированных расходов / полученного избытка</t>
  </si>
  <si>
    <t>4.1</t>
  </si>
  <si>
    <t>Результаты деятельности организации (выпадающие или дополнительно полученные доходы)</t>
  </si>
  <si>
    <t>4.2</t>
  </si>
  <si>
    <t>Корректировка в связи с изменением полезного отпуска э/энергии, покупки потерь и цен</t>
  </si>
  <si>
    <t>4.3.</t>
  </si>
  <si>
    <r>
      <t>Корректировка НВВ с учетом исполнения инвестиционной программы (</t>
    </r>
    <r>
      <rPr>
        <sz val="12"/>
        <color indexed="60"/>
        <rFont val="Tahoma"/>
        <family val="2"/>
        <charset val="204"/>
      </rPr>
      <t>при отклонении исполнения ИП более чем на 10%</t>
    </r>
    <r>
      <rPr>
        <sz val="12"/>
        <color indexed="8"/>
        <rFont val="Tahoma"/>
        <family val="2"/>
        <charset val="204"/>
      </rPr>
      <t>)</t>
    </r>
  </si>
  <si>
    <t>4.4.</t>
  </si>
  <si>
    <t>Корректировка НВВ с учетом надежности и качества оказываемых услуг</t>
  </si>
  <si>
    <t>4.4.1.</t>
  </si>
  <si>
    <t>Коэффициент корректировки НВВ (КНКi)</t>
  </si>
  <si>
    <t>ИТОГО расходы, связанные с компенсацией незапланированных расходов / полученный избыток</t>
  </si>
  <si>
    <t>5.</t>
  </si>
  <si>
    <t>Необходимая валовая выручка, всего</t>
  </si>
  <si>
    <t>6.</t>
  </si>
  <si>
    <t>Расходы на 1 усл.ед.</t>
  </si>
  <si>
    <t>СПРАВОЧНО</t>
  </si>
  <si>
    <t>2012 год</t>
  </si>
  <si>
    <t>1.</t>
  </si>
  <si>
    <r>
      <t>Подконтрольные расходы установленные  (ПР</t>
    </r>
    <r>
      <rPr>
        <sz val="10"/>
        <rFont val="Tahoma"/>
        <family val="2"/>
        <charset val="204"/>
      </rPr>
      <t>i-3)</t>
    </r>
  </si>
  <si>
    <t>2.</t>
  </si>
  <si>
    <r>
      <t xml:space="preserve">Фактические условные ед. (УЕ </t>
    </r>
    <r>
      <rPr>
        <sz val="10"/>
        <rFont val="Tahoma"/>
        <family val="2"/>
        <charset val="204"/>
      </rPr>
      <t>i-2)</t>
    </r>
  </si>
  <si>
    <t>Капитальные вложения - всего, в т.ч.:</t>
  </si>
  <si>
    <t>за счет собственных средств:</t>
  </si>
  <si>
    <t>амортизации</t>
  </si>
  <si>
    <t>неиспользованной амортизации</t>
  </si>
  <si>
    <t>прибыли предприятия</t>
  </si>
  <si>
    <t>плата за технологическое присоединение</t>
  </si>
  <si>
    <t>прибыли прошлых лет</t>
  </si>
  <si>
    <t>прочих источников</t>
  </si>
  <si>
    <t>за счёт привлечённых и заёмных средств:</t>
  </si>
  <si>
    <t>кредитов и займов</t>
  </si>
  <si>
    <t>долевого участия</t>
  </si>
  <si>
    <t>средств бюджетов</t>
  </si>
  <si>
    <t>Инвестиционная составляющая в тарифе</t>
  </si>
  <si>
    <t>Ставки налогов:</t>
  </si>
  <si>
    <t>на прибыль</t>
  </si>
  <si>
    <t>ЕСН</t>
  </si>
  <si>
    <t>Показатели</t>
  </si>
  <si>
    <t>Ед. измерения</t>
  </si>
  <si>
    <t>Поступление в сеть (млн.кВт.ч.) в т.ч.из сетей:</t>
  </si>
  <si>
    <t>млн.кВт.ч.</t>
  </si>
  <si>
    <t>ОАО "Тюменьэнерго"</t>
  </si>
  <si>
    <t xml:space="preserve">Потери по балансу, утвержденному ФСТ России </t>
  </si>
  <si>
    <t>-</t>
  </si>
  <si>
    <t>Потери поприказу Минэнерго</t>
  </si>
  <si>
    <t>Потери, принятые в расчет всего, в тч:</t>
  </si>
  <si>
    <t>ОАО "ЭК "Восток"</t>
  </si>
  <si>
    <t>ОАО "ТЭК"</t>
  </si>
  <si>
    <t>Потери, %</t>
  </si>
  <si>
    <t>Полезный отпуск из сети всего, в т.ч.:</t>
  </si>
  <si>
    <t>1. Полезный отпуск потребителям ГП (оплачивается)</t>
  </si>
  <si>
    <t>млн.кВтч.</t>
  </si>
  <si>
    <t>ОАО "ЭК "Восток" за потребителей ОАО "ЭК "Восток"</t>
  </si>
  <si>
    <t>1. "Прочие" потребители"</t>
  </si>
  <si>
    <t xml:space="preserve">2."население" и "приравненные к населению" </t>
  </si>
  <si>
    <t>ОАО "ТЭК" за потребителей ОАО "ТЭК"</t>
  </si>
  <si>
    <t>ОАО "ТЭК" за потребителей ОАО "ЭК "Восток"</t>
  </si>
  <si>
    <t>2. Транзит (не оплачивается) в т.ч.в сети:</t>
  </si>
  <si>
    <t>3. Собственное потребление</t>
  </si>
  <si>
    <t xml:space="preserve">Численность </t>
  </si>
  <si>
    <t>чел.</t>
  </si>
  <si>
    <t>Средняя заработная плата</t>
  </si>
  <si>
    <t>руб./мес</t>
  </si>
  <si>
    <t xml:space="preserve">Справочно: </t>
  </si>
  <si>
    <t>Показатели надежности и качества:</t>
  </si>
</sst>
</file>

<file path=xl/styles.xml><?xml version="1.0" encoding="utf-8"?>
<styleSheet xmlns="http://schemas.openxmlformats.org/spreadsheetml/2006/main">
  <numFmts count="3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000"/>
    <numFmt numFmtId="166" formatCode="#,##0.000"/>
    <numFmt numFmtId="167" formatCode="#,##0.0000"/>
    <numFmt numFmtId="168" formatCode="_-* #,##0.0_р_._-;\-* #,##0.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_р_._-;\-* #,##0.00000_р_._-;_-* &quot;-&quot;??_р_._-;_-@_-"/>
    <numFmt numFmtId="172" formatCode="0.000"/>
    <numFmt numFmtId="173" formatCode="_-* #,##0.0000000_р_._-;\-* #,##0.0000000_р_._-;_-* &quot;-&quot;??_р_._-;_-@_-"/>
    <numFmt numFmtId="174" formatCode="#,##0.0"/>
    <numFmt numFmtId="175" formatCode="_-* #,##0_р_._-;\-* #,##0_р_._-;_-* &quot;-&quot;??_р_._-;_-@_-"/>
    <numFmt numFmtId="176" formatCode="0.0%"/>
    <numFmt numFmtId="177" formatCode="0.0%_);\(0.0%\)"/>
    <numFmt numFmtId="178" formatCode="#,##0_);[Red]\(#,##0\)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_-* #,##0_$_-;\-* #,##0_$_-;_-* &quot;-&quot;_$_-;_-@_-"/>
    <numFmt numFmtId="183" formatCode="_-* #,##0.00_$_-;\-* #,##0.00_$_-;_-* &quot;-&quot;??_$_-;_-@_-"/>
    <numFmt numFmtId="184" formatCode="&quot;$&quot;#,##0_);[Red]\(&quot;$&quot;#,##0\)"/>
    <numFmt numFmtId="185" formatCode="_-* #,##0.00&quot;$&quot;_-;\-* #,##0.00&quot;$&quot;_-;_-* &quot;-&quot;??&quot;$&quot;_-;_-@_-"/>
    <numFmt numFmtId="186" formatCode="\$#,##0\ ;\(\$#,##0\)"/>
    <numFmt numFmtId="187" formatCode="_-* #,##0.00[$€-1]_-;\-* #,##0.00[$€-1]_-;_-* &quot;-&quot;??[$€-1]_-"/>
    <numFmt numFmtId="188" formatCode="#,##0_);[Blue]\(#,##0\)"/>
    <numFmt numFmtId="189" formatCode="_-* #,##0_đ_._-;\-* #,##0_đ_._-;_-* &quot;-&quot;_đ_._-;_-@_-"/>
    <numFmt numFmtId="190" formatCode="_-* #,##0.00_đ_._-;\-* #,##0.00_đ_._-;_-* &quot;-&quot;??_đ_._-;_-@_-"/>
    <numFmt numFmtId="191" formatCode="0.0000000"/>
    <numFmt numFmtId="192" formatCode="0.0"/>
    <numFmt numFmtId="193" formatCode="_-* #,##0\ _р_._-;\-* #,##0\ _р_._-;_-* &quot;-&quot;\ _р_._-;_-@_-"/>
    <numFmt numFmtId="194" formatCode="_-* #,##0.00\ _р_._-;\-* #,##0.00\ _р_._-;_-* &quot;-&quot;??\ _р_._-;_-@_-"/>
  </numFmts>
  <fonts count="87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b/>
      <sz val="16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u/>
      <sz val="16"/>
      <name val="Tahoma"/>
      <family val="2"/>
      <charset val="204"/>
    </font>
    <font>
      <i/>
      <sz val="11"/>
      <color rgb="FFFF0000"/>
      <name val="Tahoma"/>
      <family val="2"/>
      <charset val="204"/>
    </font>
    <font>
      <sz val="11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sz val="12"/>
      <color indexed="8"/>
      <name val="Tahoma"/>
      <family val="2"/>
      <charset val="204"/>
    </font>
    <font>
      <sz val="12"/>
      <color rgb="FF002060"/>
      <name val="Tahoma"/>
      <family val="2"/>
      <charset val="204"/>
    </font>
    <font>
      <i/>
      <sz val="12"/>
      <name val="Tahoma"/>
      <family val="2"/>
      <charset val="204"/>
    </font>
    <font>
      <b/>
      <sz val="12"/>
      <color indexed="8"/>
      <name val="Tahoma"/>
      <family val="2"/>
      <charset val="204"/>
    </font>
    <font>
      <i/>
      <sz val="12"/>
      <color indexed="8"/>
      <name val="Tahoma"/>
      <family val="2"/>
      <charset val="204"/>
    </font>
    <font>
      <b/>
      <sz val="12"/>
      <color rgb="FF002060"/>
      <name val="Tahoma"/>
      <family val="2"/>
      <charset val="204"/>
    </font>
    <font>
      <i/>
      <sz val="12"/>
      <color theme="7" tint="-0.249977111117893"/>
      <name val="Tahoma"/>
      <family val="2"/>
      <charset val="204"/>
    </font>
    <font>
      <b/>
      <i/>
      <sz val="12"/>
      <color theme="7" tint="-0.249977111117893"/>
      <name val="Tahoma"/>
      <family val="2"/>
      <charset val="204"/>
    </font>
    <font>
      <sz val="12"/>
      <color rgb="FFC00000"/>
      <name val="Tahoma"/>
      <family val="2"/>
      <charset val="204"/>
    </font>
    <font>
      <sz val="10"/>
      <name val="Helv"/>
    </font>
    <font>
      <sz val="12"/>
      <color indexed="60"/>
      <name val="Tahoma"/>
      <family val="2"/>
      <charset val="204"/>
    </font>
    <font>
      <b/>
      <sz val="12"/>
      <color rgb="FFC0000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12"/>
      <color rgb="FFFF0000"/>
      <name val="Tahoma"/>
      <family val="2"/>
      <charset val="204"/>
    </font>
    <font>
      <sz val="10"/>
      <name val="Tahoma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Verdana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4" fontId="2" fillId="8" borderId="0" applyBorder="0">
      <alignment horizontal="right"/>
    </xf>
    <xf numFmtId="0" fontId="5" fillId="0" borderId="2" applyBorder="0">
      <alignment horizontal="center" vertical="center" wrapText="1"/>
    </xf>
    <xf numFmtId="0" fontId="23" fillId="0" borderId="0"/>
    <xf numFmtId="0" fontId="1" fillId="0" borderId="0"/>
    <xf numFmtId="0" fontId="1" fillId="0" borderId="0"/>
    <xf numFmtId="176" fontId="33" fillId="0" borderId="0">
      <alignment vertical="top"/>
    </xf>
    <xf numFmtId="176" fontId="34" fillId="0" borderId="0">
      <alignment vertical="top"/>
    </xf>
    <xf numFmtId="177" fontId="34" fillId="5" borderId="0">
      <alignment vertical="top"/>
    </xf>
    <xf numFmtId="176" fontId="34" fillId="8" borderId="0">
      <alignment vertical="top"/>
    </xf>
    <xf numFmtId="178" fontId="33" fillId="0" borderId="0">
      <alignment vertical="top"/>
    </xf>
    <xf numFmtId="178" fontId="33" fillId="0" borderId="0">
      <alignment vertical="top"/>
    </xf>
    <xf numFmtId="0" fontId="35" fillId="0" borderId="0"/>
    <xf numFmtId="0" fontId="35" fillId="0" borderId="0"/>
    <xf numFmtId="0" fontId="23" fillId="0" borderId="0"/>
    <xf numFmtId="178" fontId="33" fillId="0" borderId="0">
      <alignment vertical="top"/>
    </xf>
    <xf numFmtId="0" fontId="23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35" fillId="0" borderId="0"/>
    <xf numFmtId="178" fontId="33" fillId="0" borderId="0">
      <alignment vertical="top"/>
    </xf>
    <xf numFmtId="0" fontId="35" fillId="0" borderId="0"/>
    <xf numFmtId="0" fontId="35" fillId="0" borderId="0"/>
    <xf numFmtId="0" fontId="35" fillId="0" borderId="0"/>
    <xf numFmtId="178" fontId="33" fillId="0" borderId="0">
      <alignment vertical="top"/>
    </xf>
    <xf numFmtId="178" fontId="33" fillId="0" borderId="0">
      <alignment vertical="top"/>
    </xf>
    <xf numFmtId="0" fontId="35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6" fillId="0" borderId="116">
      <protection locked="0"/>
    </xf>
    <xf numFmtId="44" fontId="36" fillId="0" borderId="0">
      <protection locked="0"/>
    </xf>
    <xf numFmtId="44" fontId="36" fillId="0" borderId="0">
      <protection locked="0"/>
    </xf>
    <xf numFmtId="44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79" fontId="41" fillId="0" borderId="117"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2" fillId="11" borderId="0" applyNumberFormat="0" applyBorder="0" applyAlignment="0" applyProtection="0"/>
    <xf numFmtId="0" fontId="43" fillId="28" borderId="118" applyNumberFormat="0" applyAlignment="0" applyProtection="0"/>
    <xf numFmtId="0" fontId="44" fillId="29" borderId="119" applyNumberFormat="0" applyAlignment="0" applyProtection="0"/>
    <xf numFmtId="18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3" fontId="46" fillId="0" borderId="0" applyFont="0" applyFill="0" applyBorder="0" applyAlignment="0" applyProtection="0"/>
    <xf numFmtId="179" fontId="47" fillId="30" borderId="117"/>
    <xf numFmtId="184" fontId="48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4" fontId="49" fillId="0" borderId="0">
      <alignment vertical="top"/>
    </xf>
    <xf numFmtId="178" fontId="50" fillId="0" borderId="0">
      <alignment vertical="top"/>
    </xf>
    <xf numFmtId="187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46" fillId="0" borderId="0" applyFont="0" applyFill="0" applyBorder="0" applyAlignment="0" applyProtection="0"/>
    <xf numFmtId="0" fontId="53" fillId="12" borderId="0" applyNumberFormat="0" applyBorder="0" applyAlignment="0" applyProtection="0"/>
    <xf numFmtId="0" fontId="54" fillId="0" borderId="0">
      <alignment vertical="top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0" applyNumberFormat="0" applyFill="0" applyAlignment="0" applyProtection="0"/>
    <xf numFmtId="0" fontId="57" fillId="0" borderId="0" applyNumberFormat="0" applyFill="0" applyBorder="0" applyAlignment="0" applyProtection="0"/>
    <xf numFmtId="178" fontId="58" fillId="0" borderId="0">
      <alignment vertical="top"/>
    </xf>
    <xf numFmtId="179" fontId="59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15" borderId="118" applyNumberFormat="0" applyAlignment="0" applyProtection="0"/>
    <xf numFmtId="178" fontId="34" fillId="0" borderId="0">
      <alignment vertical="top"/>
    </xf>
    <xf numFmtId="178" fontId="34" fillId="5" borderId="0">
      <alignment vertical="top"/>
    </xf>
    <xf numFmtId="188" fontId="34" fillId="8" borderId="0">
      <alignment vertical="top"/>
    </xf>
    <xf numFmtId="0" fontId="62" fillId="0" borderId="121" applyNumberFormat="0" applyFill="0" applyAlignment="0" applyProtection="0"/>
    <xf numFmtId="0" fontId="63" fillId="31" borderId="0" applyNumberFormat="0" applyBorder="0" applyAlignment="0" applyProtection="0"/>
    <xf numFmtId="0" fontId="1" fillId="0" borderId="0"/>
    <xf numFmtId="0" fontId="64" fillId="0" borderId="0"/>
    <xf numFmtId="0" fontId="38" fillId="32" borderId="122" applyNumberFormat="0" applyFont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65" fillId="28" borderId="123" applyNumberFormat="0" applyAlignment="0" applyProtection="0"/>
    <xf numFmtId="0" fontId="66" fillId="0" borderId="0" applyNumberFormat="0">
      <alignment horizontal="left"/>
    </xf>
    <xf numFmtId="4" fontId="67" fillId="33" borderId="123" applyNumberFormat="0" applyProtection="0">
      <alignment vertical="center"/>
    </xf>
    <xf numFmtId="4" fontId="68" fillId="33" borderId="123" applyNumberFormat="0" applyProtection="0">
      <alignment vertical="center"/>
    </xf>
    <xf numFmtId="4" fontId="67" fillId="33" borderId="123" applyNumberFormat="0" applyProtection="0">
      <alignment horizontal="left" vertical="center" indent="1"/>
    </xf>
    <xf numFmtId="4" fontId="67" fillId="33" borderId="123" applyNumberFormat="0" applyProtection="0">
      <alignment horizontal="left" vertical="center" indent="1"/>
    </xf>
    <xf numFmtId="0" fontId="45" fillId="34" borderId="123" applyNumberFormat="0" applyProtection="0">
      <alignment horizontal="left" vertical="center" indent="1"/>
    </xf>
    <xf numFmtId="4" fontId="67" fillId="35" borderId="123" applyNumberFormat="0" applyProtection="0">
      <alignment horizontal="right" vertical="center"/>
    </xf>
    <xf numFmtId="4" fontId="67" fillId="36" borderId="123" applyNumberFormat="0" applyProtection="0">
      <alignment horizontal="right" vertical="center"/>
    </xf>
    <xf numFmtId="4" fontId="67" fillId="37" borderId="123" applyNumberFormat="0" applyProtection="0">
      <alignment horizontal="right" vertical="center"/>
    </xf>
    <xf numFmtId="4" fontId="67" fillId="38" borderId="123" applyNumberFormat="0" applyProtection="0">
      <alignment horizontal="right" vertical="center"/>
    </xf>
    <xf numFmtId="4" fontId="67" fillId="39" borderId="123" applyNumberFormat="0" applyProtection="0">
      <alignment horizontal="right" vertical="center"/>
    </xf>
    <xf numFmtId="4" fontId="67" fillId="40" borderId="123" applyNumberFormat="0" applyProtection="0">
      <alignment horizontal="right" vertical="center"/>
    </xf>
    <xf numFmtId="4" fontId="67" fillId="41" borderId="123" applyNumberFormat="0" applyProtection="0">
      <alignment horizontal="right" vertical="center"/>
    </xf>
    <xf numFmtId="4" fontId="67" fillId="42" borderId="123" applyNumberFormat="0" applyProtection="0">
      <alignment horizontal="right" vertical="center"/>
    </xf>
    <xf numFmtId="4" fontId="67" fillId="43" borderId="123" applyNumberFormat="0" applyProtection="0">
      <alignment horizontal="right" vertical="center"/>
    </xf>
    <xf numFmtId="4" fontId="69" fillId="44" borderId="123" applyNumberFormat="0" applyProtection="0">
      <alignment horizontal="left" vertical="center" indent="1"/>
    </xf>
    <xf numFmtId="4" fontId="67" fillId="45" borderId="124" applyNumberFormat="0" applyProtection="0">
      <alignment horizontal="left" vertical="center" indent="1"/>
    </xf>
    <xf numFmtId="4" fontId="70" fillId="46" borderId="0" applyNumberFormat="0" applyProtection="0">
      <alignment horizontal="left" vertical="center" indent="1"/>
    </xf>
    <xf numFmtId="0" fontId="45" fillId="34" borderId="123" applyNumberFormat="0" applyProtection="0">
      <alignment horizontal="left" vertical="center" indent="1"/>
    </xf>
    <xf numFmtId="4" fontId="71" fillId="45" borderId="123" applyNumberFormat="0" applyProtection="0">
      <alignment horizontal="left" vertical="center" indent="1"/>
    </xf>
    <xf numFmtId="4" fontId="71" fillId="47" borderId="123" applyNumberFormat="0" applyProtection="0">
      <alignment horizontal="left" vertical="center" indent="1"/>
    </xf>
    <xf numFmtId="0" fontId="45" fillId="47" borderId="123" applyNumberFormat="0" applyProtection="0">
      <alignment horizontal="left" vertical="center" indent="1"/>
    </xf>
    <xf numFmtId="0" fontId="45" fillId="47" borderId="123" applyNumberFormat="0" applyProtection="0">
      <alignment horizontal="left" vertical="center" indent="1"/>
    </xf>
    <xf numFmtId="0" fontId="45" fillId="48" borderId="123" applyNumberFormat="0" applyProtection="0">
      <alignment horizontal="left" vertical="center" indent="1"/>
    </xf>
    <xf numFmtId="0" fontId="45" fillId="48" borderId="123" applyNumberFormat="0" applyProtection="0">
      <alignment horizontal="left" vertical="center" indent="1"/>
    </xf>
    <xf numFmtId="0" fontId="45" fillId="5" borderId="123" applyNumberFormat="0" applyProtection="0">
      <alignment horizontal="left" vertical="center" indent="1"/>
    </xf>
    <xf numFmtId="0" fontId="45" fillId="5" borderId="123" applyNumberFormat="0" applyProtection="0">
      <alignment horizontal="left" vertical="center" indent="1"/>
    </xf>
    <xf numFmtId="0" fontId="45" fillId="34" borderId="123" applyNumberFormat="0" applyProtection="0">
      <alignment horizontal="left" vertical="center" indent="1"/>
    </xf>
    <xf numFmtId="0" fontId="45" fillId="34" borderId="123" applyNumberFormat="0" applyProtection="0">
      <alignment horizontal="left" vertical="center" indent="1"/>
    </xf>
    <xf numFmtId="0" fontId="1" fillId="0" borderId="0"/>
    <xf numFmtId="4" fontId="67" fillId="49" borderId="123" applyNumberFormat="0" applyProtection="0">
      <alignment vertical="center"/>
    </xf>
    <xf numFmtId="4" fontId="68" fillId="49" borderId="123" applyNumberFormat="0" applyProtection="0">
      <alignment vertical="center"/>
    </xf>
    <xf numFmtId="4" fontId="67" fillId="49" borderId="123" applyNumberFormat="0" applyProtection="0">
      <alignment horizontal="left" vertical="center" indent="1"/>
    </xf>
    <xf numFmtId="4" fontId="67" fillId="49" borderId="123" applyNumberFormat="0" applyProtection="0">
      <alignment horizontal="left" vertical="center" indent="1"/>
    </xf>
    <xf numFmtId="4" fontId="67" fillId="45" borderId="123" applyNumberFormat="0" applyProtection="0">
      <alignment horizontal="right" vertical="center"/>
    </xf>
    <xf numFmtId="4" fontId="68" fillId="45" borderId="123" applyNumberFormat="0" applyProtection="0">
      <alignment horizontal="right" vertical="center"/>
    </xf>
    <xf numFmtId="0" fontId="45" fillId="34" borderId="123" applyNumberFormat="0" applyProtection="0">
      <alignment horizontal="left" vertical="center" indent="1"/>
    </xf>
    <xf numFmtId="0" fontId="45" fillId="34" borderId="123" applyNumberFormat="0" applyProtection="0">
      <alignment horizontal="left" vertical="center" indent="1"/>
    </xf>
    <xf numFmtId="0" fontId="72" fillId="0" borderId="0"/>
    <xf numFmtId="4" fontId="73" fillId="45" borderId="123" applyNumberFormat="0" applyProtection="0">
      <alignment horizontal="right" vertical="center"/>
    </xf>
    <xf numFmtId="178" fontId="74" fillId="50" borderId="0">
      <alignment horizontal="right" vertical="top"/>
    </xf>
    <xf numFmtId="0" fontId="75" fillId="0" borderId="0" applyNumberFormat="0" applyFill="0" applyBorder="0" applyAlignment="0" applyProtection="0"/>
    <xf numFmtId="0" fontId="46" fillId="0" borderId="125" applyNumberFormat="0" applyFont="0" applyFill="0" applyAlignment="0" applyProtection="0"/>
    <xf numFmtId="0" fontId="76" fillId="0" borderId="0" applyNumberFormat="0" applyFill="0" applyBorder="0" applyAlignment="0" applyProtection="0"/>
    <xf numFmtId="179" fontId="41" fillId="0" borderId="117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79" fontId="47" fillId="30" borderId="117"/>
    <xf numFmtId="4" fontId="2" fillId="33" borderId="28" applyBorder="0">
      <alignment horizontal="right"/>
    </xf>
    <xf numFmtId="49" fontId="78" fillId="0" borderId="0" applyBorder="0">
      <alignment vertical="center"/>
    </xf>
    <xf numFmtId="3" fontId="47" fillId="0" borderId="28" applyBorder="0">
      <alignment vertical="center"/>
    </xf>
    <xf numFmtId="0" fontId="79" fillId="8" borderId="0" applyFill="0">
      <alignment wrapText="1"/>
    </xf>
    <xf numFmtId="0" fontId="80" fillId="0" borderId="0">
      <alignment horizontal="center" vertical="top" wrapText="1"/>
    </xf>
    <xf numFmtId="0" fontId="81" fillId="0" borderId="0">
      <alignment horizontal="centerContinuous" vertical="center" wrapText="1"/>
    </xf>
    <xf numFmtId="0" fontId="82" fillId="0" borderId="0"/>
    <xf numFmtId="0" fontId="45" fillId="0" borderId="0"/>
    <xf numFmtId="191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82" fillId="0" borderId="0"/>
    <xf numFmtId="0" fontId="83" fillId="0" borderId="0"/>
    <xf numFmtId="0" fontId="84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2" fontId="85" fillId="33" borderId="115" applyNumberFormat="0" applyBorder="0" applyAlignment="0">
      <alignment vertical="center"/>
      <protection locked="0"/>
    </xf>
    <xf numFmtId="9" fontId="8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3" fillId="0" borderId="0"/>
    <xf numFmtId="178" fontId="33" fillId="0" borderId="0">
      <alignment vertical="top"/>
    </xf>
    <xf numFmtId="178" fontId="33" fillId="0" borderId="0">
      <alignment vertical="top"/>
    </xf>
    <xf numFmtId="3" fontId="86" fillId="0" borderId="0"/>
    <xf numFmtId="49" fontId="79" fillId="0" borderId="0">
      <alignment horizontal="center"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2" fillId="0" borderId="0" applyFont="0" applyFill="0" applyBorder="0" applyAlignment="0" applyProtection="0"/>
    <xf numFmtId="4" fontId="2" fillId="8" borderId="0" applyBorder="0">
      <alignment horizontal="right"/>
    </xf>
    <xf numFmtId="4" fontId="2" fillId="8" borderId="0" applyBorder="0">
      <alignment horizontal="right"/>
    </xf>
    <xf numFmtId="4" fontId="2" fillId="8" borderId="0" applyFont="0" applyBorder="0">
      <alignment horizontal="right"/>
    </xf>
    <xf numFmtId="4" fontId="2" fillId="8" borderId="0" applyBorder="0">
      <alignment horizontal="right"/>
    </xf>
    <xf numFmtId="4" fontId="2" fillId="51" borderId="6" applyBorder="0">
      <alignment horizontal="right"/>
    </xf>
    <xf numFmtId="4" fontId="2" fillId="8" borderId="6" applyBorder="0">
      <alignment horizontal="right"/>
    </xf>
    <xf numFmtId="4" fontId="2" fillId="8" borderId="28" applyFont="0" applyBorder="0">
      <alignment horizontal="right"/>
    </xf>
    <xf numFmtId="174" fontId="1" fillId="0" borderId="28" applyFont="0" applyFill="0" applyBorder="0" applyProtection="0">
      <alignment horizontal="center" vertical="center"/>
    </xf>
    <xf numFmtId="44" fontId="36" fillId="0" borderId="0">
      <protection locked="0"/>
    </xf>
    <xf numFmtId="0" fontId="41" fillId="0" borderId="28" applyBorder="0">
      <alignment horizontal="center" vertical="center" wrapText="1"/>
    </xf>
  </cellStyleXfs>
  <cellXfs count="681">
    <xf numFmtId="0" fontId="0" fillId="0" borderId="0" xfId="0"/>
    <xf numFmtId="0" fontId="2" fillId="2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2" borderId="0" xfId="4" applyFont="1" applyFill="1" applyBorder="1" applyAlignment="1" applyProtection="1">
      <alignment horizontal="center" vertical="center"/>
    </xf>
    <xf numFmtId="0" fontId="4" fillId="2" borderId="0" xfId="4" applyFont="1" applyFill="1" applyBorder="1" applyAlignment="1" applyProtection="1">
      <alignment horizontal="center" vertical="center"/>
    </xf>
    <xf numFmtId="0" fontId="2" fillId="0" borderId="0" xfId="3" applyFont="1" applyAlignment="1" applyProtection="1">
      <alignment horizontal="center" vertical="center"/>
    </xf>
    <xf numFmtId="0" fontId="2" fillId="2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</xf>
    <xf numFmtId="0" fontId="2" fillId="3" borderId="0" xfId="3" applyFont="1" applyFill="1" applyBorder="1" applyAlignment="1" applyProtection="1">
      <alignment vertical="center"/>
    </xf>
    <xf numFmtId="0" fontId="5" fillId="3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0" fontId="6" fillId="0" borderId="0" xfId="5" applyFont="1" applyFill="1" applyBorder="1" applyAlignment="1" applyProtection="1">
      <alignment vertical="center" wrapText="1"/>
    </xf>
    <xf numFmtId="0" fontId="6" fillId="3" borderId="0" xfId="5" applyFont="1" applyFill="1" applyBorder="1" applyAlignment="1" applyProtection="1">
      <alignment vertical="center" wrapText="1"/>
    </xf>
    <xf numFmtId="0" fontId="7" fillId="3" borderId="0" xfId="5" applyFont="1" applyFill="1" applyBorder="1" applyAlignment="1" applyProtection="1">
      <alignment vertical="center" wrapText="1"/>
    </xf>
    <xf numFmtId="0" fontId="1" fillId="3" borderId="0" xfId="4" applyFill="1" applyBorder="1" applyAlignment="1">
      <alignment vertical="center" wrapText="1"/>
    </xf>
    <xf numFmtId="0" fontId="1" fillId="0" borderId="0" xfId="4" applyFill="1" applyBorder="1" applyAlignment="1">
      <alignment vertical="center" wrapText="1"/>
    </xf>
    <xf numFmtId="0" fontId="2" fillId="0" borderId="0" xfId="3" applyFont="1" applyAlignment="1" applyProtection="1">
      <alignment vertical="center"/>
    </xf>
    <xf numFmtId="0" fontId="6" fillId="3" borderId="0" xfId="5" applyFont="1" applyFill="1" applyBorder="1" applyAlignment="1" applyProtection="1">
      <alignment horizontal="right" vertical="center" wrapText="1"/>
    </xf>
    <xf numFmtId="0" fontId="6" fillId="0" borderId="0" xfId="5" applyFont="1" applyFill="1" applyBorder="1" applyAlignment="1" applyProtection="1">
      <alignment horizontal="right" vertical="center" wrapText="1"/>
    </xf>
    <xf numFmtId="0" fontId="11" fillId="0" borderId="9" xfId="4" applyFont="1" applyFill="1" applyBorder="1" applyAlignment="1" applyProtection="1">
      <alignment horizontal="center" vertical="center" wrapText="1"/>
    </xf>
    <xf numFmtId="0" fontId="12" fillId="0" borderId="0" xfId="3" applyFont="1" applyAlignment="1" applyProtection="1">
      <alignment vertical="center"/>
    </xf>
    <xf numFmtId="0" fontId="12" fillId="0" borderId="11" xfId="4" applyFont="1" applyFill="1" applyBorder="1" applyAlignment="1" applyProtection="1">
      <alignment horizontal="center" vertical="center" wrapText="1"/>
    </xf>
    <xf numFmtId="0" fontId="11" fillId="0" borderId="12" xfId="4" applyFont="1" applyFill="1" applyBorder="1" applyAlignment="1" applyProtection="1">
      <alignment horizontal="center" vertical="center" wrapText="1"/>
    </xf>
    <xf numFmtId="0" fontId="11" fillId="0" borderId="14" xfId="4" applyFont="1" applyFill="1" applyBorder="1" applyAlignment="1" applyProtection="1">
      <alignment horizontal="center" vertical="center" wrapText="1"/>
    </xf>
    <xf numFmtId="0" fontId="12" fillId="4" borderId="11" xfId="4" applyFont="1" applyFill="1" applyBorder="1" applyAlignment="1" applyProtection="1">
      <alignment horizontal="center" vertical="center" wrapText="1"/>
    </xf>
    <xf numFmtId="0" fontId="11" fillId="0" borderId="15" xfId="4" applyFont="1" applyFill="1" applyBorder="1" applyAlignment="1" applyProtection="1">
      <alignment horizontal="center" vertical="center" wrapText="1"/>
    </xf>
    <xf numFmtId="0" fontId="12" fillId="0" borderId="0" xfId="3" applyFont="1" applyBorder="1" applyAlignment="1" applyProtection="1">
      <alignment vertical="center"/>
    </xf>
    <xf numFmtId="0" fontId="12" fillId="5" borderId="18" xfId="3" applyFont="1" applyFill="1" applyBorder="1" applyAlignment="1" applyProtection="1">
      <alignment vertical="center"/>
    </xf>
    <xf numFmtId="0" fontId="11" fillId="5" borderId="18" xfId="3" applyFont="1" applyFill="1" applyBorder="1" applyAlignment="1" applyProtection="1">
      <alignment vertical="center"/>
    </xf>
    <xf numFmtId="0" fontId="11" fillId="5" borderId="19" xfId="3" applyFont="1" applyFill="1" applyBorder="1" applyAlignment="1" applyProtection="1">
      <alignment vertical="center"/>
    </xf>
    <xf numFmtId="0" fontId="11" fillId="0" borderId="0" xfId="3" applyFont="1" applyAlignment="1" applyProtection="1">
      <alignment vertical="center"/>
    </xf>
    <xf numFmtId="49" fontId="11" fillId="2" borderId="6" xfId="3" applyNumberFormat="1" applyFont="1" applyFill="1" applyBorder="1" applyAlignment="1" applyProtection="1">
      <alignment horizontal="center" vertical="center"/>
    </xf>
    <xf numFmtId="49" fontId="14" fillId="0" borderId="20" xfId="6" applyNumberFormat="1" applyFont="1" applyBorder="1" applyAlignment="1" applyProtection="1">
      <alignment horizontal="left" vertical="center" wrapText="1"/>
    </xf>
    <xf numFmtId="0" fontId="14" fillId="0" borderId="7" xfId="3" applyFont="1" applyFill="1" applyBorder="1" applyAlignment="1" applyProtection="1">
      <alignment horizontal="center" vertical="center"/>
    </xf>
    <xf numFmtId="10" fontId="14" fillId="0" borderId="7" xfId="2" applyNumberFormat="1" applyFont="1" applyFill="1" applyBorder="1" applyAlignment="1" applyProtection="1">
      <alignment horizontal="right" vertical="center"/>
      <protection locked="0"/>
    </xf>
    <xf numFmtId="10" fontId="14" fillId="0" borderId="21" xfId="2" applyNumberFormat="1" applyFont="1" applyFill="1" applyBorder="1" applyAlignment="1" applyProtection="1">
      <alignment horizontal="right" vertical="center"/>
      <protection locked="0"/>
    </xf>
    <xf numFmtId="10" fontId="11" fillId="0" borderId="22" xfId="7" applyNumberFormat="1" applyFont="1" applyFill="1" applyBorder="1" applyAlignment="1" applyProtection="1">
      <alignment horizontal="center" vertical="center"/>
    </xf>
    <xf numFmtId="10" fontId="14" fillId="0" borderId="23" xfId="2" applyNumberFormat="1" applyFont="1" applyFill="1" applyBorder="1" applyAlignment="1" applyProtection="1">
      <alignment horizontal="right" vertical="center"/>
      <protection locked="0"/>
    </xf>
    <xf numFmtId="10" fontId="14" fillId="0" borderId="24" xfId="2" applyNumberFormat="1" applyFont="1" applyFill="1" applyBorder="1" applyAlignment="1" applyProtection="1">
      <alignment horizontal="right" vertical="center"/>
      <protection locked="0"/>
    </xf>
    <xf numFmtId="10" fontId="11" fillId="0" borderId="25" xfId="7" applyNumberFormat="1" applyFont="1" applyFill="1" applyBorder="1" applyAlignment="1" applyProtection="1">
      <alignment horizontal="center" vertical="center"/>
    </xf>
    <xf numFmtId="10" fontId="14" fillId="0" borderId="25" xfId="2" applyNumberFormat="1" applyFont="1" applyFill="1" applyBorder="1" applyAlignment="1" applyProtection="1">
      <alignment horizontal="right" vertical="center"/>
      <protection locked="0"/>
    </xf>
    <xf numFmtId="43" fontId="11" fillId="0" borderId="9" xfId="1" applyFont="1" applyFill="1" applyBorder="1" applyAlignment="1" applyProtection="1">
      <alignment horizontal="center" vertical="center"/>
    </xf>
    <xf numFmtId="2" fontId="11" fillId="0" borderId="9" xfId="7" applyNumberFormat="1" applyFont="1" applyFill="1" applyBorder="1" applyAlignment="1" applyProtection="1">
      <alignment horizontal="center" vertical="center"/>
    </xf>
    <xf numFmtId="49" fontId="11" fillId="0" borderId="26" xfId="3" applyNumberFormat="1" applyFont="1" applyFill="1" applyBorder="1" applyAlignment="1" applyProtection="1">
      <alignment horizontal="center" vertical="center"/>
    </xf>
    <xf numFmtId="49" fontId="14" fillId="0" borderId="27" xfId="6" applyNumberFormat="1" applyFont="1" applyFill="1" applyBorder="1" applyAlignment="1" applyProtection="1">
      <alignment horizontal="left" vertical="center" wrapText="1"/>
    </xf>
    <xf numFmtId="0" fontId="14" fillId="0" borderId="28" xfId="3" applyFont="1" applyFill="1" applyBorder="1" applyAlignment="1" applyProtection="1">
      <alignment horizontal="center" vertical="center"/>
    </xf>
    <xf numFmtId="10" fontId="11" fillId="0" borderId="28" xfId="7" applyNumberFormat="1" applyFont="1" applyFill="1" applyBorder="1" applyAlignment="1" applyProtection="1">
      <alignment horizontal="right" vertical="center"/>
    </xf>
    <xf numFmtId="10" fontId="11" fillId="0" borderId="29" xfId="7" applyNumberFormat="1" applyFont="1" applyFill="1" applyBorder="1" applyAlignment="1" applyProtection="1">
      <alignment horizontal="right" vertical="center"/>
    </xf>
    <xf numFmtId="10" fontId="11" fillId="0" borderId="30" xfId="7" applyNumberFormat="1" applyFont="1" applyFill="1" applyBorder="1" applyAlignment="1" applyProtection="1">
      <alignment horizontal="center" vertical="center"/>
    </xf>
    <xf numFmtId="10" fontId="14" fillId="0" borderId="31" xfId="2" applyNumberFormat="1" applyFont="1" applyFill="1" applyBorder="1" applyAlignment="1" applyProtection="1">
      <alignment horizontal="right" vertical="center"/>
      <protection locked="0"/>
    </xf>
    <xf numFmtId="10" fontId="14" fillId="0" borderId="32" xfId="2" applyNumberFormat="1" applyFont="1" applyFill="1" applyBorder="1" applyAlignment="1" applyProtection="1">
      <alignment horizontal="right" vertical="center"/>
      <protection locked="0"/>
    </xf>
    <xf numFmtId="10" fontId="11" fillId="0" borderId="33" xfId="7" applyNumberFormat="1" applyFont="1" applyFill="1" applyBorder="1" applyAlignment="1" applyProtection="1">
      <alignment horizontal="center" vertical="center"/>
    </xf>
    <xf numFmtId="10" fontId="14" fillId="0" borderId="33" xfId="2" applyNumberFormat="1" applyFont="1" applyFill="1" applyBorder="1" applyAlignment="1" applyProtection="1">
      <alignment horizontal="right" vertical="center"/>
      <protection locked="0"/>
    </xf>
    <xf numFmtId="43" fontId="11" fillId="0" borderId="34" xfId="1" applyFont="1" applyFill="1" applyBorder="1" applyAlignment="1" applyProtection="1">
      <alignment horizontal="center" vertical="center"/>
    </xf>
    <xf numFmtId="2" fontId="11" fillId="0" borderId="34" xfId="7" applyNumberFormat="1" applyFont="1" applyFill="1" applyBorder="1" applyAlignment="1" applyProtection="1">
      <alignment horizontal="center" vertical="center"/>
    </xf>
    <xf numFmtId="49" fontId="11" fillId="6" borderId="26" xfId="3" applyNumberFormat="1" applyFont="1" applyFill="1" applyBorder="1" applyAlignment="1" applyProtection="1">
      <alignment horizontal="center" vertical="center"/>
    </xf>
    <xf numFmtId="49" fontId="14" fillId="6" borderId="27" xfId="6" applyNumberFormat="1" applyFont="1" applyFill="1" applyBorder="1" applyAlignment="1" applyProtection="1">
      <alignment horizontal="left" vertical="center" wrapText="1"/>
    </xf>
    <xf numFmtId="0" fontId="14" fillId="6" borderId="28" xfId="3" applyFont="1" applyFill="1" applyBorder="1" applyAlignment="1" applyProtection="1">
      <alignment horizontal="center" vertical="center"/>
    </xf>
    <xf numFmtId="4" fontId="14" fillId="6" borderId="28" xfId="3" applyNumberFormat="1" applyFont="1" applyFill="1" applyBorder="1" applyAlignment="1" applyProtection="1">
      <alignment horizontal="right" vertical="center"/>
      <protection locked="0"/>
    </xf>
    <xf numFmtId="4" fontId="14" fillId="6" borderId="29" xfId="3" applyNumberFormat="1" applyFont="1" applyFill="1" applyBorder="1" applyAlignment="1" applyProtection="1">
      <alignment horizontal="right" vertical="center"/>
      <protection locked="0"/>
    </xf>
    <xf numFmtId="4" fontId="14" fillId="6" borderId="30" xfId="3" applyNumberFormat="1" applyFont="1" applyFill="1" applyBorder="1" applyAlignment="1" applyProtection="1">
      <alignment horizontal="right" vertical="center"/>
      <protection locked="0"/>
    </xf>
    <xf numFmtId="4" fontId="14" fillId="6" borderId="31" xfId="3" applyNumberFormat="1" applyFont="1" applyFill="1" applyBorder="1" applyAlignment="1" applyProtection="1">
      <alignment horizontal="right" vertical="center"/>
      <protection locked="0"/>
    </xf>
    <xf numFmtId="4" fontId="14" fillId="6" borderId="32" xfId="3" applyNumberFormat="1" applyFont="1" applyFill="1" applyBorder="1" applyAlignment="1" applyProtection="1">
      <alignment horizontal="right" vertical="center"/>
      <protection locked="0"/>
    </xf>
    <xf numFmtId="4" fontId="14" fillId="6" borderId="33" xfId="3" applyNumberFormat="1" applyFont="1" applyFill="1" applyBorder="1" applyAlignment="1" applyProtection="1">
      <alignment horizontal="right" vertical="center"/>
      <protection locked="0"/>
    </xf>
    <xf numFmtId="164" fontId="11" fillId="6" borderId="34" xfId="1" applyNumberFormat="1" applyFont="1" applyFill="1" applyBorder="1" applyAlignment="1" applyProtection="1">
      <alignment horizontal="center" vertical="center"/>
    </xf>
    <xf numFmtId="165" fontId="11" fillId="0" borderId="34" xfId="7" applyNumberFormat="1" applyFont="1" applyFill="1" applyBorder="1" applyAlignment="1" applyProtection="1">
      <alignment horizontal="center" vertical="center"/>
    </xf>
    <xf numFmtId="49" fontId="15" fillId="2" borderId="26" xfId="3" applyNumberFormat="1" applyFont="1" applyFill="1" applyBorder="1" applyAlignment="1" applyProtection="1">
      <alignment horizontal="center" vertical="center"/>
    </xf>
    <xf numFmtId="49" fontId="15" fillId="0" borderId="35" xfId="6" applyNumberFormat="1" applyFont="1" applyBorder="1" applyAlignment="1" applyProtection="1">
      <alignment horizontal="center" vertical="center" wrapText="1"/>
    </xf>
    <xf numFmtId="0" fontId="15" fillId="0" borderId="36" xfId="3" applyFont="1" applyFill="1" applyBorder="1" applyAlignment="1" applyProtection="1">
      <alignment horizontal="center" vertical="center"/>
    </xf>
    <xf numFmtId="4" fontId="15" fillId="0" borderId="36" xfId="3" applyNumberFormat="1" applyFont="1" applyFill="1" applyBorder="1" applyAlignment="1" applyProtection="1">
      <alignment horizontal="right" vertical="center"/>
      <protection locked="0"/>
    </xf>
    <xf numFmtId="4" fontId="15" fillId="0" borderId="37" xfId="3" applyNumberFormat="1" applyFont="1" applyFill="1" applyBorder="1" applyAlignment="1" applyProtection="1">
      <alignment horizontal="right" vertical="center"/>
      <protection locked="0"/>
    </xf>
    <xf numFmtId="4" fontId="15" fillId="0" borderId="30" xfId="3" applyNumberFormat="1" applyFont="1" applyFill="1" applyBorder="1" applyAlignment="1" applyProtection="1">
      <alignment horizontal="right" vertical="center"/>
      <protection locked="0"/>
    </xf>
    <xf numFmtId="4" fontId="15" fillId="0" borderId="31" xfId="3" applyNumberFormat="1" applyFont="1" applyFill="1" applyBorder="1" applyAlignment="1" applyProtection="1">
      <alignment horizontal="right" vertical="center"/>
      <protection locked="0"/>
    </xf>
    <xf numFmtId="4" fontId="15" fillId="0" borderId="32" xfId="3" applyNumberFormat="1" applyFont="1" applyFill="1" applyBorder="1" applyAlignment="1" applyProtection="1">
      <alignment horizontal="right" vertical="center"/>
      <protection locked="0"/>
    </xf>
    <xf numFmtId="2" fontId="15" fillId="0" borderId="33" xfId="7" applyNumberFormat="1" applyFont="1" applyFill="1" applyBorder="1" applyAlignment="1" applyProtection="1">
      <alignment horizontal="center" vertical="center"/>
    </xf>
    <xf numFmtId="2" fontId="15" fillId="0" borderId="30" xfId="7" applyNumberFormat="1" applyFont="1" applyFill="1" applyBorder="1" applyAlignment="1" applyProtection="1">
      <alignment horizontal="center" vertical="center"/>
    </xf>
    <xf numFmtId="4" fontId="15" fillId="0" borderId="33" xfId="3" applyNumberFormat="1" applyFont="1" applyFill="1" applyBorder="1" applyAlignment="1" applyProtection="1">
      <alignment horizontal="right" vertical="center"/>
      <protection locked="0"/>
    </xf>
    <xf numFmtId="164" fontId="16" fillId="0" borderId="34" xfId="1" applyNumberFormat="1" applyFont="1" applyFill="1" applyBorder="1" applyAlignment="1" applyProtection="1">
      <alignment horizontal="center" vertical="center"/>
    </xf>
    <xf numFmtId="49" fontId="15" fillId="0" borderId="38" xfId="6" applyNumberFormat="1" applyFont="1" applyBorder="1" applyAlignment="1" applyProtection="1">
      <alignment horizontal="center" vertical="center" wrapText="1"/>
    </xf>
    <xf numFmtId="0" fontId="15" fillId="0" borderId="39" xfId="3" applyFont="1" applyFill="1" applyBorder="1" applyAlignment="1" applyProtection="1">
      <alignment horizontal="center" vertical="center"/>
    </xf>
    <xf numFmtId="4" fontId="15" fillId="0" borderId="39" xfId="3" applyNumberFormat="1" applyFont="1" applyFill="1" applyBorder="1" applyAlignment="1" applyProtection="1">
      <alignment horizontal="right" vertical="center"/>
      <protection locked="0"/>
    </xf>
    <xf numFmtId="4" fontId="15" fillId="0" borderId="40" xfId="3" applyNumberFormat="1" applyFont="1" applyFill="1" applyBorder="1" applyAlignment="1" applyProtection="1">
      <alignment horizontal="right" vertical="center"/>
      <protection locked="0"/>
    </xf>
    <xf numFmtId="49" fontId="15" fillId="0" borderId="41" xfId="6" applyNumberFormat="1" applyFont="1" applyBorder="1" applyAlignment="1" applyProtection="1">
      <alignment horizontal="center" vertical="center" wrapText="1"/>
    </xf>
    <xf numFmtId="0" fontId="15" fillId="0" borderId="42" xfId="3" applyFont="1" applyFill="1" applyBorder="1" applyAlignment="1" applyProtection="1">
      <alignment horizontal="center" vertical="center"/>
    </xf>
    <xf numFmtId="4" fontId="15" fillId="0" borderId="42" xfId="3" applyNumberFormat="1" applyFont="1" applyFill="1" applyBorder="1" applyAlignment="1" applyProtection="1">
      <alignment horizontal="right" vertical="center"/>
      <protection locked="0"/>
    </xf>
    <xf numFmtId="4" fontId="15" fillId="0" borderId="43" xfId="3" applyNumberFormat="1" applyFont="1" applyFill="1" applyBorder="1" applyAlignment="1" applyProtection="1">
      <alignment horizontal="right" vertical="center"/>
      <protection locked="0"/>
    </xf>
    <xf numFmtId="10" fontId="11" fillId="6" borderId="28" xfId="7" applyNumberFormat="1" applyFont="1" applyFill="1" applyBorder="1" applyAlignment="1" applyProtection="1">
      <alignment horizontal="center" vertical="center"/>
    </xf>
    <xf numFmtId="10" fontId="11" fillId="6" borderId="29" xfId="7" applyNumberFormat="1" applyFont="1" applyFill="1" applyBorder="1" applyAlignment="1" applyProtection="1">
      <alignment horizontal="center" vertical="center"/>
    </xf>
    <xf numFmtId="10" fontId="11" fillId="6" borderId="30" xfId="7" applyNumberFormat="1" applyFont="1" applyFill="1" applyBorder="1" applyAlignment="1" applyProtection="1">
      <alignment horizontal="center" vertical="center"/>
    </xf>
    <xf numFmtId="10" fontId="11" fillId="6" borderId="31" xfId="2" applyNumberFormat="1" applyFont="1" applyFill="1" applyBorder="1" applyAlignment="1" applyProtection="1">
      <alignment horizontal="right" vertical="center"/>
    </xf>
    <xf numFmtId="10" fontId="11" fillId="6" borderId="32" xfId="2" applyNumberFormat="1" applyFont="1" applyFill="1" applyBorder="1" applyAlignment="1" applyProtection="1">
      <alignment horizontal="right" vertical="center"/>
    </xf>
    <xf numFmtId="10" fontId="11" fillId="6" borderId="33" xfId="2" applyNumberFormat="1" applyFont="1" applyFill="1" applyBorder="1" applyAlignment="1" applyProtection="1">
      <alignment horizontal="right" vertical="center"/>
    </xf>
    <xf numFmtId="49" fontId="11" fillId="0" borderId="44" xfId="3" applyNumberFormat="1" applyFont="1" applyFill="1" applyBorder="1" applyAlignment="1" applyProtection="1">
      <alignment horizontal="center" vertical="center"/>
    </xf>
    <xf numFmtId="0" fontId="14" fillId="0" borderId="45" xfId="3" applyFont="1" applyFill="1" applyBorder="1" applyAlignment="1" applyProtection="1">
      <alignment horizontal="left" vertical="center"/>
    </xf>
    <xf numFmtId="0" fontId="14" fillId="0" borderId="46" xfId="3" applyFont="1" applyFill="1" applyBorder="1" applyAlignment="1" applyProtection="1">
      <alignment horizontal="center" vertical="center" wrapText="1"/>
    </xf>
    <xf numFmtId="4" fontId="11" fillId="0" borderId="46" xfId="7" applyNumberFormat="1" applyFont="1" applyFill="1" applyBorder="1" applyAlignment="1" applyProtection="1">
      <alignment horizontal="right" vertical="center"/>
    </xf>
    <xf numFmtId="4" fontId="11" fillId="0" borderId="47" xfId="7" applyNumberFormat="1" applyFont="1" applyFill="1" applyBorder="1" applyAlignment="1" applyProtection="1">
      <alignment horizontal="right" vertical="center"/>
    </xf>
    <xf numFmtId="2" fontId="11" fillId="0" borderId="48" xfId="7" applyNumberFormat="1" applyFont="1" applyFill="1" applyBorder="1" applyAlignment="1" applyProtection="1">
      <alignment horizontal="center" vertical="center"/>
    </xf>
    <xf numFmtId="4" fontId="14" fillId="0" borderId="49" xfId="7" applyNumberFormat="1" applyFont="1" applyFill="1" applyBorder="1" applyAlignment="1" applyProtection="1">
      <alignment horizontal="right" vertical="center" wrapText="1"/>
      <protection locked="0"/>
    </xf>
    <xf numFmtId="4" fontId="14" fillId="0" borderId="50" xfId="7" applyNumberFormat="1" applyFont="1" applyFill="1" applyBorder="1" applyAlignment="1" applyProtection="1">
      <alignment horizontal="right" vertical="center" wrapText="1"/>
      <protection locked="0"/>
    </xf>
    <xf numFmtId="4" fontId="14" fillId="0" borderId="51" xfId="7" applyNumberFormat="1" applyFont="1" applyFill="1" applyBorder="1" applyAlignment="1" applyProtection="1">
      <alignment horizontal="right" vertical="center" wrapText="1"/>
      <protection locked="0"/>
    </xf>
    <xf numFmtId="43" fontId="11" fillId="0" borderId="52" xfId="1" applyFont="1" applyFill="1" applyBorder="1" applyAlignment="1" applyProtection="1">
      <alignment horizontal="center" vertical="center"/>
    </xf>
    <xf numFmtId="2" fontId="11" fillId="0" borderId="52" xfId="7" applyNumberFormat="1" applyFont="1" applyFill="1" applyBorder="1" applyAlignment="1" applyProtection="1">
      <alignment horizontal="center" vertical="center"/>
    </xf>
    <xf numFmtId="49" fontId="12" fillId="6" borderId="53" xfId="3" applyNumberFormat="1" applyFont="1" applyFill="1" applyBorder="1" applyAlignment="1" applyProtection="1">
      <alignment horizontal="center" vertical="center"/>
    </xf>
    <xf numFmtId="0" fontId="17" fillId="6" borderId="18" xfId="3" applyFont="1" applyFill="1" applyBorder="1" applyAlignment="1" applyProtection="1">
      <alignment horizontal="left" vertical="center"/>
    </xf>
    <xf numFmtId="0" fontId="17" fillId="6" borderId="18" xfId="3" applyFont="1" applyFill="1" applyBorder="1" applyAlignment="1" applyProtection="1">
      <alignment horizontal="center" vertical="center" wrapText="1"/>
    </xf>
    <xf numFmtId="166" fontId="12" fillId="6" borderId="54" xfId="7" applyNumberFormat="1" applyFont="1" applyFill="1" applyBorder="1" applyAlignment="1" applyProtection="1">
      <alignment horizontal="center" vertical="center"/>
    </xf>
    <xf numFmtId="166" fontId="12" fillId="6" borderId="55" xfId="7" applyNumberFormat="1" applyFont="1" applyFill="1" applyBorder="1" applyAlignment="1" applyProtection="1">
      <alignment horizontal="center" vertical="center"/>
    </xf>
    <xf numFmtId="166" fontId="12" fillId="6" borderId="53" xfId="3" applyNumberFormat="1" applyFont="1" applyFill="1" applyBorder="1" applyAlignment="1" applyProtection="1">
      <alignment horizontal="center" vertical="center" wrapText="1"/>
    </xf>
    <xf numFmtId="166" fontId="12" fillId="6" borderId="56" xfId="3" applyNumberFormat="1" applyFont="1" applyFill="1" applyBorder="1" applyAlignment="1" applyProtection="1">
      <alignment horizontal="center" vertical="center" wrapText="1"/>
    </xf>
    <xf numFmtId="166" fontId="12" fillId="6" borderId="54" xfId="3" applyNumberFormat="1" applyFont="1" applyFill="1" applyBorder="1" applyAlignment="1" applyProtection="1">
      <alignment horizontal="center" vertical="center" wrapText="1"/>
    </xf>
    <xf numFmtId="166" fontId="12" fillId="6" borderId="57" xfId="3" applyNumberFormat="1" applyFont="1" applyFill="1" applyBorder="1" applyAlignment="1" applyProtection="1">
      <alignment horizontal="center" vertical="center" wrapText="1"/>
    </xf>
    <xf numFmtId="43" fontId="12" fillId="0" borderId="15" xfId="1" applyFont="1" applyFill="1" applyBorder="1" applyAlignment="1" applyProtection="1">
      <alignment horizontal="center" vertical="center" wrapText="1"/>
    </xf>
    <xf numFmtId="4" fontId="12" fillId="0" borderId="15" xfId="3" applyNumberFormat="1" applyFont="1" applyFill="1" applyBorder="1" applyAlignment="1" applyProtection="1">
      <alignment horizontal="center" vertical="center" wrapText="1"/>
    </xf>
    <xf numFmtId="0" fontId="17" fillId="5" borderId="18" xfId="3" applyFont="1" applyFill="1" applyBorder="1" applyAlignment="1" applyProtection="1">
      <alignment vertical="center"/>
    </xf>
    <xf numFmtId="2" fontId="17" fillId="5" borderId="18" xfId="3" applyNumberFormat="1" applyFont="1" applyFill="1" applyBorder="1" applyAlignment="1" applyProtection="1">
      <alignment vertical="center"/>
    </xf>
    <xf numFmtId="2" fontId="14" fillId="5" borderId="18" xfId="3" applyNumberFormat="1" applyFont="1" applyFill="1" applyBorder="1" applyAlignment="1" applyProtection="1">
      <alignment vertical="center"/>
    </xf>
    <xf numFmtId="0" fontId="14" fillId="5" borderId="18" xfId="3" applyFont="1" applyFill="1" applyBorder="1" applyAlignment="1" applyProtection="1">
      <alignment vertical="center"/>
    </xf>
    <xf numFmtId="4" fontId="11" fillId="7" borderId="19" xfId="3" applyNumberFormat="1" applyFont="1" applyFill="1" applyBorder="1" applyAlignment="1" applyProtection="1">
      <alignment horizontal="center" vertical="center" wrapText="1"/>
    </xf>
    <xf numFmtId="49" fontId="11" fillId="6" borderId="6" xfId="3" applyNumberFormat="1" applyFont="1" applyFill="1" applyBorder="1" applyAlignment="1" applyProtection="1">
      <alignment horizontal="center" vertical="center"/>
    </xf>
    <xf numFmtId="0" fontId="14" fillId="6" borderId="7" xfId="3" applyFont="1" applyFill="1" applyBorder="1" applyAlignment="1" applyProtection="1">
      <alignment vertical="center" wrapText="1"/>
    </xf>
    <xf numFmtId="0" fontId="14" fillId="6" borderId="7" xfId="3" applyFont="1" applyFill="1" applyBorder="1" applyAlignment="1" applyProtection="1">
      <alignment horizontal="center" vertical="center" wrapText="1"/>
    </xf>
    <xf numFmtId="43" fontId="11" fillId="6" borderId="7" xfId="1" applyFont="1" applyFill="1" applyBorder="1" applyAlignment="1" applyProtection="1">
      <alignment horizontal="right" vertical="center"/>
    </xf>
    <xf numFmtId="43" fontId="11" fillId="6" borderId="20" xfId="1" applyFont="1" applyFill="1" applyBorder="1" applyAlignment="1" applyProtection="1">
      <alignment horizontal="right" vertical="center"/>
    </xf>
    <xf numFmtId="43" fontId="11" fillId="6" borderId="6" xfId="1" applyFont="1" applyFill="1" applyBorder="1" applyAlignment="1" applyProtection="1">
      <alignment horizontal="right" vertical="center"/>
    </xf>
    <xf numFmtId="43" fontId="11" fillId="6" borderId="58" xfId="1" applyFont="1" applyFill="1" applyBorder="1" applyAlignment="1" applyProtection="1">
      <alignment horizontal="right" vertical="center"/>
    </xf>
    <xf numFmtId="43" fontId="11" fillId="6" borderId="24" xfId="1" applyFont="1" applyFill="1" applyBorder="1" applyAlignment="1" applyProtection="1">
      <alignment horizontal="right" vertical="center"/>
    </xf>
    <xf numFmtId="43" fontId="11" fillId="6" borderId="25" xfId="1" applyFont="1" applyFill="1" applyBorder="1" applyAlignment="1" applyProtection="1">
      <alignment horizontal="right" vertical="center"/>
    </xf>
    <xf numFmtId="43" fontId="11" fillId="6" borderId="59" xfId="1" applyFont="1" applyFill="1" applyBorder="1" applyAlignment="1" applyProtection="1">
      <alignment horizontal="right" vertical="center"/>
    </xf>
    <xf numFmtId="43" fontId="11" fillId="6" borderId="60" xfId="1" applyFont="1" applyFill="1" applyBorder="1" applyAlignment="1" applyProtection="1">
      <alignment horizontal="right" vertical="center"/>
    </xf>
    <xf numFmtId="43" fontId="11" fillId="6" borderId="61" xfId="1" applyFont="1" applyFill="1" applyBorder="1" applyAlignment="1" applyProtection="1">
      <alignment horizontal="right" vertical="center"/>
    </xf>
    <xf numFmtId="164" fontId="11" fillId="6" borderId="62" xfId="1" applyNumberFormat="1" applyFont="1" applyFill="1" applyBorder="1" applyAlignment="1" applyProtection="1">
      <alignment horizontal="center" vertical="center"/>
    </xf>
    <xf numFmtId="4" fontId="11" fillId="0" borderId="10" xfId="8" applyNumberFormat="1" applyFont="1" applyFill="1" applyBorder="1" applyAlignment="1" applyProtection="1">
      <alignment horizontal="center" vertical="center"/>
    </xf>
    <xf numFmtId="0" fontId="18" fillId="0" borderId="28" xfId="3" applyFont="1" applyFill="1" applyBorder="1" applyAlignment="1" applyProtection="1">
      <alignment horizontal="left" vertical="center" wrapText="1" indent="1"/>
    </xf>
    <xf numFmtId="0" fontId="14" fillId="0" borderId="28" xfId="3" applyFont="1" applyFill="1" applyBorder="1" applyAlignment="1" applyProtection="1">
      <alignment horizontal="center" vertical="center" wrapText="1"/>
    </xf>
    <xf numFmtId="43" fontId="14" fillId="0" borderId="28" xfId="1" applyFont="1" applyFill="1" applyBorder="1" applyAlignment="1" applyProtection="1">
      <alignment horizontal="right" vertical="center"/>
      <protection locked="0"/>
    </xf>
    <xf numFmtId="43" fontId="14" fillId="0" borderId="27" xfId="1" applyFont="1" applyFill="1" applyBorder="1" applyAlignment="1" applyProtection="1">
      <alignment horizontal="right" vertical="center"/>
      <protection locked="0"/>
    </xf>
    <xf numFmtId="43" fontId="14" fillId="0" borderId="26" xfId="1" applyFont="1" applyFill="1" applyBorder="1" applyAlignment="1" applyProtection="1">
      <alignment horizontal="right" vertical="center"/>
      <protection locked="0"/>
    </xf>
    <xf numFmtId="43" fontId="14" fillId="0" borderId="63" xfId="1" applyFont="1" applyFill="1" applyBorder="1" applyAlignment="1" applyProtection="1">
      <alignment horizontal="right" vertical="center"/>
      <protection locked="0"/>
    </xf>
    <xf numFmtId="43" fontId="14" fillId="0" borderId="32" xfId="1" applyFont="1" applyFill="1" applyBorder="1" applyAlignment="1" applyProtection="1">
      <alignment horizontal="right" vertical="center"/>
      <protection locked="0"/>
    </xf>
    <xf numFmtId="43" fontId="14" fillId="0" borderId="33" xfId="1" applyFont="1" applyFill="1" applyBorder="1" applyAlignment="1" applyProtection="1">
      <alignment horizontal="right" vertical="center"/>
      <protection locked="0"/>
    </xf>
    <xf numFmtId="43" fontId="11" fillId="4" borderId="26" xfId="1" applyFont="1" applyFill="1" applyBorder="1" applyAlignment="1" applyProtection="1">
      <alignment horizontal="right" vertical="center"/>
    </xf>
    <xf numFmtId="43" fontId="14" fillId="0" borderId="64" xfId="1" applyFont="1" applyFill="1" applyBorder="1" applyAlignment="1" applyProtection="1">
      <alignment horizontal="right" vertical="center"/>
      <protection locked="0"/>
    </xf>
    <xf numFmtId="43" fontId="14" fillId="0" borderId="65" xfId="1" applyFont="1" applyFill="1" applyBorder="1" applyAlignment="1" applyProtection="1">
      <alignment horizontal="right" vertical="center"/>
      <protection locked="0"/>
    </xf>
    <xf numFmtId="43" fontId="11" fillId="0" borderId="65" xfId="1" applyFont="1" applyFill="1" applyBorder="1" applyAlignment="1" applyProtection="1">
      <alignment horizontal="right" vertical="center"/>
    </xf>
    <xf numFmtId="43" fontId="11" fillId="0" borderId="66" xfId="1" applyFont="1" applyFill="1" applyBorder="1" applyAlignment="1" applyProtection="1">
      <alignment horizontal="right" vertical="center"/>
    </xf>
    <xf numFmtId="43" fontId="14" fillId="4" borderId="26" xfId="1" applyFont="1" applyFill="1" applyBorder="1" applyAlignment="1" applyProtection="1">
      <alignment horizontal="right" vertical="center"/>
      <protection locked="0"/>
    </xf>
    <xf numFmtId="164" fontId="11" fillId="0" borderId="67" xfId="1" applyNumberFormat="1" applyFont="1" applyFill="1" applyBorder="1" applyAlignment="1" applyProtection="1">
      <alignment horizontal="center" vertical="center"/>
    </xf>
    <xf numFmtId="0" fontId="14" fillId="0" borderId="28" xfId="3" applyFont="1" applyFill="1" applyBorder="1" applyAlignment="1" applyProtection="1">
      <alignment vertical="center" wrapText="1"/>
    </xf>
    <xf numFmtId="0" fontId="14" fillId="6" borderId="28" xfId="3" applyFont="1" applyFill="1" applyBorder="1" applyAlignment="1" applyProtection="1">
      <alignment vertical="center" wrapText="1"/>
    </xf>
    <xf numFmtId="0" fontId="14" fillId="6" borderId="28" xfId="3" applyFont="1" applyFill="1" applyBorder="1" applyAlignment="1" applyProtection="1">
      <alignment horizontal="center" vertical="center" wrapText="1"/>
    </xf>
    <xf numFmtId="43" fontId="11" fillId="6" borderId="28" xfId="1" applyFont="1" applyFill="1" applyBorder="1" applyAlignment="1" applyProtection="1">
      <alignment horizontal="right" vertical="center"/>
    </xf>
    <xf numFmtId="43" fontId="11" fillId="6" borderId="27" xfId="1" applyFont="1" applyFill="1" applyBorder="1" applyAlignment="1" applyProtection="1">
      <alignment horizontal="right" vertical="center"/>
    </xf>
    <xf numFmtId="43" fontId="11" fillId="6" borderId="26" xfId="1" applyFont="1" applyFill="1" applyBorder="1" applyAlignment="1" applyProtection="1">
      <alignment horizontal="right" vertical="center"/>
    </xf>
    <xf numFmtId="43" fontId="11" fillId="6" borderId="63" xfId="1" applyFont="1" applyFill="1" applyBorder="1" applyAlignment="1" applyProtection="1">
      <alignment horizontal="right" vertical="center"/>
    </xf>
    <xf numFmtId="43" fontId="11" fillId="6" borderId="32" xfId="1" applyFont="1" applyFill="1" applyBorder="1" applyAlignment="1" applyProtection="1">
      <alignment horizontal="right" vertical="center"/>
    </xf>
    <xf numFmtId="43" fontId="11" fillId="6" borderId="33" xfId="1" applyFont="1" applyFill="1" applyBorder="1" applyAlignment="1" applyProtection="1">
      <alignment horizontal="right" vertical="center"/>
    </xf>
    <xf numFmtId="43" fontId="11" fillId="6" borderId="64" xfId="1" applyFont="1" applyFill="1" applyBorder="1" applyAlignment="1" applyProtection="1">
      <alignment horizontal="right" vertical="center"/>
    </xf>
    <xf numFmtId="43" fontId="11" fillId="6" borderId="65" xfId="1" applyFont="1" applyFill="1" applyBorder="1" applyAlignment="1" applyProtection="1">
      <alignment horizontal="right" vertical="center"/>
    </xf>
    <xf numFmtId="43" fontId="11" fillId="6" borderId="66" xfId="1" applyFont="1" applyFill="1" applyBorder="1" applyAlignment="1" applyProtection="1">
      <alignment horizontal="right" vertical="center"/>
    </xf>
    <xf numFmtId="164" fontId="11" fillId="6" borderId="67" xfId="1" applyNumberFormat="1" applyFont="1" applyFill="1" applyBorder="1" applyAlignment="1" applyProtection="1">
      <alignment horizontal="center" vertical="center"/>
    </xf>
    <xf numFmtId="4" fontId="11" fillId="0" borderId="52" xfId="8" applyNumberFormat="1" applyFont="1" applyFill="1" applyBorder="1" applyAlignment="1" applyProtection="1">
      <alignment horizontal="center" vertical="center"/>
    </xf>
    <xf numFmtId="0" fontId="14" fillId="0" borderId="28" xfId="3" applyFont="1" applyFill="1" applyBorder="1" applyAlignment="1" applyProtection="1">
      <alignment horizontal="left" vertical="center" indent="1"/>
    </xf>
    <xf numFmtId="43" fontId="11" fillId="0" borderId="32" xfId="1" applyFont="1" applyFill="1" applyBorder="1" applyAlignment="1" applyProtection="1">
      <alignment horizontal="right" vertical="center"/>
    </xf>
    <xf numFmtId="43" fontId="11" fillId="0" borderId="33" xfId="1" applyFont="1" applyFill="1" applyBorder="1" applyAlignment="1" applyProtection="1">
      <alignment horizontal="right" vertical="center"/>
    </xf>
    <xf numFmtId="0" fontId="14" fillId="6" borderId="28" xfId="3" applyFont="1" applyFill="1" applyBorder="1" applyAlignment="1" applyProtection="1">
      <alignment horizontal="left" vertical="center" indent="1"/>
    </xf>
    <xf numFmtId="43" fontId="14" fillId="6" borderId="28" xfId="1" applyFont="1" applyFill="1" applyBorder="1" applyAlignment="1" applyProtection="1">
      <alignment horizontal="right" vertical="center"/>
      <protection locked="0"/>
    </xf>
    <xf numFmtId="43" fontId="14" fillId="6" borderId="27" xfId="1" applyFont="1" applyFill="1" applyBorder="1" applyAlignment="1" applyProtection="1">
      <alignment horizontal="right" vertical="center"/>
      <protection locked="0"/>
    </xf>
    <xf numFmtId="43" fontId="14" fillId="6" borderId="26" xfId="1" applyFont="1" applyFill="1" applyBorder="1" applyAlignment="1" applyProtection="1">
      <alignment horizontal="right" vertical="center"/>
      <protection locked="0"/>
    </xf>
    <xf numFmtId="43" fontId="14" fillId="6" borderId="63" xfId="1" applyFont="1" applyFill="1" applyBorder="1" applyAlignment="1" applyProtection="1">
      <alignment horizontal="right" vertical="center"/>
      <protection locked="0"/>
    </xf>
    <xf numFmtId="43" fontId="14" fillId="6" borderId="32" xfId="1" applyFont="1" applyFill="1" applyBorder="1" applyAlignment="1" applyProtection="1">
      <alignment horizontal="right" vertical="center"/>
      <protection locked="0"/>
    </xf>
    <xf numFmtId="43" fontId="14" fillId="6" borderId="64" xfId="1" applyFont="1" applyFill="1" applyBorder="1" applyAlignment="1" applyProtection="1">
      <alignment horizontal="right" vertical="center"/>
      <protection locked="0"/>
    </xf>
    <xf numFmtId="43" fontId="14" fillId="6" borderId="65" xfId="1" applyFont="1" applyFill="1" applyBorder="1" applyAlignment="1" applyProtection="1">
      <alignment horizontal="right" vertical="center"/>
      <protection locked="0"/>
    </xf>
    <xf numFmtId="49" fontId="16" fillId="0" borderId="26" xfId="3" applyNumberFormat="1" applyFont="1" applyFill="1" applyBorder="1" applyAlignment="1" applyProtection="1">
      <alignment horizontal="center" vertical="center"/>
    </xf>
    <xf numFmtId="0" fontId="16" fillId="0" borderId="28" xfId="3" applyFont="1" applyFill="1" applyBorder="1" applyAlignment="1" applyProtection="1">
      <alignment horizontal="left" vertical="center" wrapText="1" indent="2"/>
    </xf>
    <xf numFmtId="0" fontId="16" fillId="0" borderId="28" xfId="3" applyFont="1" applyFill="1" applyBorder="1" applyAlignment="1" applyProtection="1">
      <alignment horizontal="center" vertical="center" wrapText="1"/>
    </xf>
    <xf numFmtId="43" fontId="16" fillId="0" borderId="28" xfId="1" applyFont="1" applyFill="1" applyBorder="1" applyAlignment="1" applyProtection="1">
      <alignment horizontal="right" vertical="center"/>
    </xf>
    <xf numFmtId="43" fontId="16" fillId="0" borderId="27" xfId="1" applyFont="1" applyFill="1" applyBorder="1" applyAlignment="1" applyProtection="1">
      <alignment horizontal="right" vertical="center"/>
    </xf>
    <xf numFmtId="43" fontId="16" fillId="0" borderId="26" xfId="1" applyFont="1" applyFill="1" applyBorder="1" applyAlignment="1" applyProtection="1">
      <alignment horizontal="right" vertical="center"/>
    </xf>
    <xf numFmtId="43" fontId="16" fillId="0" borderId="63" xfId="1" applyFont="1" applyFill="1" applyBorder="1" applyAlignment="1" applyProtection="1">
      <alignment horizontal="right" vertical="center"/>
    </xf>
    <xf numFmtId="43" fontId="16" fillId="0" borderId="32" xfId="1" applyFont="1" applyFill="1" applyBorder="1" applyAlignment="1" applyProtection="1">
      <alignment horizontal="right" vertical="center"/>
    </xf>
    <xf numFmtId="43" fontId="16" fillId="0" borderId="33" xfId="1" applyFont="1" applyFill="1" applyBorder="1" applyAlignment="1" applyProtection="1">
      <alignment horizontal="right" vertical="center"/>
    </xf>
    <xf numFmtId="43" fontId="16" fillId="4" borderId="26" xfId="1" applyFont="1" applyFill="1" applyBorder="1" applyAlignment="1" applyProtection="1">
      <alignment horizontal="right" vertical="center"/>
    </xf>
    <xf numFmtId="164" fontId="16" fillId="0" borderId="67" xfId="1" applyNumberFormat="1" applyFont="1" applyFill="1" applyBorder="1" applyAlignment="1" applyProtection="1">
      <alignment horizontal="center" vertical="center"/>
    </xf>
    <xf numFmtId="4" fontId="16" fillId="0" borderId="52" xfId="8" applyNumberFormat="1" applyFont="1" applyFill="1" applyBorder="1" applyAlignment="1" applyProtection="1">
      <alignment horizontal="center" vertical="center"/>
    </xf>
    <xf numFmtId="0" fontId="16" fillId="0" borderId="0" xfId="3" applyFont="1" applyAlignment="1" applyProtection="1">
      <alignment vertical="center"/>
    </xf>
    <xf numFmtId="0" fontId="18" fillId="0" borderId="28" xfId="3" applyFont="1" applyFill="1" applyBorder="1" applyAlignment="1" applyProtection="1">
      <alignment horizontal="left" vertical="center" wrapText="1" indent="2"/>
    </xf>
    <xf numFmtId="0" fontId="18" fillId="0" borderId="28" xfId="3" applyFont="1" applyFill="1" applyBorder="1" applyAlignment="1" applyProtection="1">
      <alignment horizontal="center" vertical="center" wrapText="1"/>
    </xf>
    <xf numFmtId="43" fontId="18" fillId="0" borderId="28" xfId="1" applyFont="1" applyFill="1" applyBorder="1" applyAlignment="1" applyProtection="1">
      <alignment horizontal="right" vertical="center"/>
      <protection locked="0"/>
    </xf>
    <xf numFmtId="43" fontId="18" fillId="0" borderId="27" xfId="1" applyFont="1" applyFill="1" applyBorder="1" applyAlignment="1" applyProtection="1">
      <alignment horizontal="right" vertical="center"/>
      <protection locked="0"/>
    </xf>
    <xf numFmtId="43" fontId="18" fillId="0" borderId="26" xfId="1" applyFont="1" applyFill="1" applyBorder="1" applyAlignment="1" applyProtection="1">
      <alignment horizontal="right" vertical="center"/>
      <protection locked="0"/>
    </xf>
    <xf numFmtId="43" fontId="18" fillId="0" borderId="63" xfId="1" applyFont="1" applyFill="1" applyBorder="1" applyAlignment="1" applyProtection="1">
      <alignment horizontal="right" vertical="center"/>
      <protection locked="0"/>
    </xf>
    <xf numFmtId="43" fontId="18" fillId="0" borderId="32" xfId="1" applyFont="1" applyFill="1" applyBorder="1" applyAlignment="1" applyProtection="1">
      <alignment horizontal="right" vertical="center"/>
      <protection locked="0"/>
    </xf>
    <xf numFmtId="43" fontId="18" fillId="4" borderId="26" xfId="1" applyFont="1" applyFill="1" applyBorder="1" applyAlignment="1" applyProtection="1">
      <alignment horizontal="right" vertical="center"/>
      <protection locked="0"/>
    </xf>
    <xf numFmtId="0" fontId="16" fillId="0" borderId="28" xfId="3" applyFont="1" applyFill="1" applyBorder="1" applyAlignment="1" applyProtection="1">
      <alignment horizontal="left" vertical="center" wrapText="1" indent="1"/>
    </xf>
    <xf numFmtId="4" fontId="11" fillId="0" borderId="52" xfId="8" applyNumberFormat="1" applyFont="1" applyFill="1" applyBorder="1" applyAlignment="1" applyProtection="1">
      <alignment vertical="center" wrapText="1"/>
    </xf>
    <xf numFmtId="0" fontId="11" fillId="0" borderId="28" xfId="3" applyFont="1" applyFill="1" applyBorder="1" applyAlignment="1" applyProtection="1">
      <alignment horizontal="left" vertical="center" wrapText="1"/>
    </xf>
    <xf numFmtId="0" fontId="11" fillId="6" borderId="0" xfId="3" applyFont="1" applyFill="1" applyAlignment="1" applyProtection="1">
      <alignment vertical="center"/>
    </xf>
    <xf numFmtId="43" fontId="14" fillId="0" borderId="68" xfId="1" applyFont="1" applyFill="1" applyBorder="1" applyAlignment="1" applyProtection="1">
      <alignment horizontal="right" vertical="center"/>
      <protection locked="0"/>
    </xf>
    <xf numFmtId="43" fontId="14" fillId="0" borderId="50" xfId="1" applyFont="1" applyFill="1" applyBorder="1" applyAlignment="1" applyProtection="1">
      <alignment horizontal="right" vertical="center"/>
      <protection locked="0"/>
    </xf>
    <xf numFmtId="43" fontId="11" fillId="0" borderId="50" xfId="1" applyFont="1" applyFill="1" applyBorder="1" applyAlignment="1" applyProtection="1">
      <alignment horizontal="right" vertical="center"/>
    </xf>
    <xf numFmtId="43" fontId="11" fillId="0" borderId="51" xfId="1" applyFont="1" applyFill="1" applyBorder="1" applyAlignment="1" applyProtection="1">
      <alignment horizontal="right" vertical="center"/>
    </xf>
    <xf numFmtId="164" fontId="11" fillId="0" borderId="69" xfId="1" applyNumberFormat="1" applyFont="1" applyFill="1" applyBorder="1" applyAlignment="1" applyProtection="1">
      <alignment horizontal="center" vertical="center"/>
    </xf>
    <xf numFmtId="49" fontId="19" fillId="6" borderId="53" xfId="3" applyNumberFormat="1" applyFont="1" applyFill="1" applyBorder="1" applyAlignment="1" applyProtection="1">
      <alignment horizontal="center" vertical="center"/>
    </xf>
    <xf numFmtId="0" fontId="17" fillId="6" borderId="18" xfId="3" applyFont="1" applyFill="1" applyBorder="1" applyAlignment="1" applyProtection="1">
      <alignment vertical="center" wrapText="1"/>
    </xf>
    <xf numFmtId="0" fontId="14" fillId="6" borderId="54" xfId="3" applyFont="1" applyFill="1" applyBorder="1" applyAlignment="1" applyProtection="1">
      <alignment horizontal="center" vertical="center" wrapText="1"/>
    </xf>
    <xf numFmtId="43" fontId="12" fillId="6" borderId="54" xfId="1" applyFont="1" applyFill="1" applyBorder="1" applyAlignment="1" applyProtection="1">
      <alignment horizontal="right" vertical="center"/>
    </xf>
    <xf numFmtId="43" fontId="12" fillId="6" borderId="55" xfId="1" applyFont="1" applyFill="1" applyBorder="1" applyAlignment="1" applyProtection="1">
      <alignment horizontal="right" vertical="center"/>
    </xf>
    <xf numFmtId="43" fontId="12" fillId="6" borderId="53" xfId="1" applyFont="1" applyFill="1" applyBorder="1" applyAlignment="1" applyProtection="1">
      <alignment horizontal="right" vertical="center"/>
    </xf>
    <xf numFmtId="167" fontId="11" fillId="0" borderId="70" xfId="8" applyNumberFormat="1" applyFont="1" applyFill="1" applyBorder="1" applyAlignment="1" applyProtection="1">
      <alignment horizontal="center" vertical="center"/>
    </xf>
    <xf numFmtId="43" fontId="17" fillId="5" borderId="1" xfId="1" applyFont="1" applyFill="1" applyBorder="1" applyAlignment="1" applyProtection="1">
      <alignment vertical="center"/>
    </xf>
    <xf numFmtId="43" fontId="17" fillId="5" borderId="0" xfId="1" applyFont="1" applyFill="1" applyBorder="1" applyAlignment="1" applyProtection="1">
      <alignment vertical="center"/>
    </xf>
    <xf numFmtId="43" fontId="14" fillId="5" borderId="0" xfId="1" applyFont="1" applyFill="1" applyBorder="1" applyAlignment="1" applyProtection="1">
      <alignment vertical="center"/>
    </xf>
    <xf numFmtId="0" fontId="14" fillId="5" borderId="15" xfId="3" applyFont="1" applyFill="1" applyBorder="1" applyAlignment="1" applyProtection="1">
      <alignment vertical="center"/>
    </xf>
    <xf numFmtId="49" fontId="11" fillId="6" borderId="6" xfId="9" applyNumberFormat="1" applyFont="1" applyFill="1" applyBorder="1" applyAlignment="1" applyProtection="1">
      <alignment horizontal="center" vertical="center" wrapText="1"/>
    </xf>
    <xf numFmtId="0" fontId="14" fillId="6" borderId="7" xfId="9" applyFont="1" applyFill="1" applyBorder="1" applyAlignment="1" applyProtection="1">
      <alignment horizontal="left" vertical="center" wrapText="1"/>
    </xf>
    <xf numFmtId="0" fontId="14" fillId="6" borderId="7" xfId="9" applyFont="1" applyFill="1" applyBorder="1" applyAlignment="1" applyProtection="1">
      <alignment horizontal="center" vertical="center" wrapText="1"/>
    </xf>
    <xf numFmtId="43" fontId="14" fillId="6" borderId="7" xfId="1" applyFont="1" applyFill="1" applyBorder="1" applyAlignment="1" applyProtection="1">
      <alignment horizontal="right" vertical="center"/>
      <protection locked="0"/>
    </xf>
    <xf numFmtId="43" fontId="14" fillId="6" borderId="20" xfId="1" applyFont="1" applyFill="1" applyBorder="1" applyAlignment="1" applyProtection="1">
      <alignment horizontal="right" vertical="center"/>
      <protection locked="0"/>
    </xf>
    <xf numFmtId="43" fontId="14" fillId="6" borderId="6" xfId="1" applyFont="1" applyFill="1" applyBorder="1" applyAlignment="1" applyProtection="1">
      <alignment horizontal="right" vertical="center"/>
      <protection locked="0"/>
    </xf>
    <xf numFmtId="43" fontId="14" fillId="6" borderId="23" xfId="1" applyFont="1" applyFill="1" applyBorder="1" applyAlignment="1" applyProtection="1">
      <alignment horizontal="right" vertical="center"/>
      <protection locked="0"/>
    </xf>
    <xf numFmtId="43" fontId="14" fillId="6" borderId="24" xfId="1" applyFont="1" applyFill="1" applyBorder="1" applyAlignment="1" applyProtection="1">
      <alignment horizontal="right" vertical="center"/>
      <protection locked="0"/>
    </xf>
    <xf numFmtId="43" fontId="14" fillId="6" borderId="25" xfId="1" applyFont="1" applyFill="1" applyBorder="1" applyAlignment="1" applyProtection="1">
      <alignment horizontal="right" vertical="center"/>
      <protection locked="0"/>
    </xf>
    <xf numFmtId="164" fontId="11" fillId="6" borderId="72" xfId="1" applyNumberFormat="1" applyFont="1" applyFill="1" applyBorder="1" applyAlignment="1" applyProtection="1">
      <alignment horizontal="center" vertical="center"/>
    </xf>
    <xf numFmtId="4" fontId="11" fillId="0" borderId="72" xfId="8" applyNumberFormat="1" applyFont="1" applyFill="1" applyBorder="1" applyAlignment="1" applyProtection="1">
      <alignment horizontal="center" vertical="center"/>
    </xf>
    <xf numFmtId="49" fontId="20" fillId="0" borderId="26" xfId="9" applyNumberFormat="1" applyFont="1" applyFill="1" applyBorder="1" applyAlignment="1" applyProtection="1">
      <alignment horizontal="center" vertical="center" wrapText="1"/>
    </xf>
    <xf numFmtId="0" fontId="20" fillId="0" borderId="28" xfId="9" applyFont="1" applyFill="1" applyBorder="1" applyAlignment="1" applyProtection="1">
      <alignment horizontal="center" vertical="center" wrapText="1"/>
    </xf>
    <xf numFmtId="43" fontId="20" fillId="0" borderId="28" xfId="1" applyFont="1" applyFill="1" applyBorder="1" applyAlignment="1" applyProtection="1">
      <alignment horizontal="right" vertical="center"/>
      <protection locked="0"/>
    </xf>
    <xf numFmtId="43" fontId="20" fillId="0" borderId="27" xfId="1" applyFont="1" applyFill="1" applyBorder="1" applyAlignment="1" applyProtection="1">
      <alignment horizontal="right" vertical="center"/>
      <protection locked="0"/>
    </xf>
    <xf numFmtId="43" fontId="20" fillId="0" borderId="26" xfId="1" applyFont="1" applyFill="1" applyBorder="1" applyAlignment="1" applyProtection="1">
      <alignment horizontal="right" vertical="center"/>
      <protection locked="0"/>
    </xf>
    <xf numFmtId="43" fontId="20" fillId="0" borderId="31" xfId="1" applyFont="1" applyFill="1" applyBorder="1" applyAlignment="1" applyProtection="1">
      <alignment horizontal="right" vertical="center"/>
      <protection locked="0"/>
    </xf>
    <xf numFmtId="43" fontId="20" fillId="0" borderId="32" xfId="1" applyFont="1" applyFill="1" applyBorder="1" applyAlignment="1" applyProtection="1">
      <alignment horizontal="right" vertical="center"/>
      <protection locked="0"/>
    </xf>
    <xf numFmtId="43" fontId="21" fillId="0" borderId="32" xfId="1" applyFont="1" applyFill="1" applyBorder="1" applyAlignment="1" applyProtection="1">
      <alignment horizontal="right" vertical="center" wrapText="1"/>
      <protection locked="0"/>
    </xf>
    <xf numFmtId="43" fontId="21" fillId="0" borderId="33" xfId="1" applyFont="1" applyFill="1" applyBorder="1" applyAlignment="1" applyProtection="1">
      <alignment horizontal="right" vertical="center" wrapText="1"/>
      <protection locked="0"/>
    </xf>
    <xf numFmtId="43" fontId="20" fillId="4" borderId="26" xfId="1" applyFont="1" applyFill="1" applyBorder="1" applyAlignment="1" applyProtection="1">
      <alignment horizontal="right" vertical="center"/>
    </xf>
    <xf numFmtId="43" fontId="20" fillId="4" borderId="31" xfId="1" applyFont="1" applyFill="1" applyBorder="1" applyAlignment="1" applyProtection="1">
      <alignment horizontal="right" vertical="center"/>
    </xf>
    <xf numFmtId="43" fontId="20" fillId="4" borderId="32" xfId="1" applyFont="1" applyFill="1" applyBorder="1" applyAlignment="1" applyProtection="1">
      <alignment horizontal="right" vertical="center"/>
      <protection locked="0"/>
    </xf>
    <xf numFmtId="43" fontId="20" fillId="4" borderId="33" xfId="1" applyFont="1" applyFill="1" applyBorder="1" applyAlignment="1" applyProtection="1">
      <alignment horizontal="right" vertical="center"/>
      <protection locked="0"/>
    </xf>
    <xf numFmtId="43" fontId="20" fillId="4" borderId="26" xfId="1" applyFont="1" applyFill="1" applyBorder="1" applyAlignment="1" applyProtection="1">
      <alignment horizontal="right" vertical="center"/>
      <protection locked="0"/>
    </xf>
    <xf numFmtId="43" fontId="20" fillId="4" borderId="31" xfId="1" applyFont="1" applyFill="1" applyBorder="1" applyAlignment="1" applyProtection="1">
      <alignment horizontal="right" vertical="center"/>
      <protection locked="0"/>
    </xf>
    <xf numFmtId="43" fontId="21" fillId="4" borderId="32" xfId="1" applyFont="1" applyFill="1" applyBorder="1" applyAlignment="1" applyProtection="1">
      <alignment horizontal="right" vertical="center" wrapText="1"/>
      <protection locked="0"/>
    </xf>
    <xf numFmtId="43" fontId="21" fillId="4" borderId="33" xfId="1" applyFont="1" applyFill="1" applyBorder="1" applyAlignment="1" applyProtection="1">
      <alignment horizontal="right" vertical="center" wrapText="1"/>
      <protection locked="0"/>
    </xf>
    <xf numFmtId="164" fontId="20" fillId="0" borderId="73" xfId="1" applyNumberFormat="1" applyFont="1" applyFill="1" applyBorder="1" applyAlignment="1" applyProtection="1">
      <alignment horizontal="center" vertical="center"/>
    </xf>
    <xf numFmtId="4" fontId="11" fillId="0" borderId="73" xfId="8" applyNumberFormat="1" applyFont="1" applyFill="1" applyBorder="1" applyAlignment="1" applyProtection="1">
      <alignment horizontal="center" vertical="center"/>
    </xf>
    <xf numFmtId="49" fontId="11" fillId="0" borderId="26" xfId="9" applyNumberFormat="1" applyFont="1" applyFill="1" applyBorder="1" applyAlignment="1" applyProtection="1">
      <alignment horizontal="center" vertical="center" wrapText="1"/>
    </xf>
    <xf numFmtId="0" fontId="14" fillId="0" borderId="28" xfId="9" applyFont="1" applyFill="1" applyBorder="1" applyAlignment="1" applyProtection="1">
      <alignment horizontal="center" vertical="center" wrapText="1"/>
    </xf>
    <xf numFmtId="43" fontId="14" fillId="0" borderId="31" xfId="1" applyFont="1" applyFill="1" applyBorder="1" applyAlignment="1" applyProtection="1">
      <alignment horizontal="right" vertical="center"/>
      <protection locked="0"/>
    </xf>
    <xf numFmtId="43" fontId="14" fillId="4" borderId="31" xfId="1" applyFont="1" applyFill="1" applyBorder="1" applyAlignment="1" applyProtection="1">
      <alignment horizontal="right" vertical="center"/>
      <protection locked="0"/>
    </xf>
    <xf numFmtId="43" fontId="14" fillId="4" borderId="32" xfId="1" applyFont="1" applyFill="1" applyBorder="1" applyAlignment="1" applyProtection="1">
      <alignment horizontal="right" vertical="center"/>
      <protection locked="0"/>
    </xf>
    <xf numFmtId="43" fontId="14" fillId="4" borderId="33" xfId="1" applyFont="1" applyFill="1" applyBorder="1" applyAlignment="1" applyProtection="1">
      <alignment horizontal="right" vertical="center"/>
      <protection locked="0"/>
    </xf>
    <xf numFmtId="164" fontId="11" fillId="0" borderId="73" xfId="1" applyNumberFormat="1" applyFont="1" applyFill="1" applyBorder="1" applyAlignment="1" applyProtection="1">
      <alignment horizontal="center" vertical="center"/>
    </xf>
    <xf numFmtId="49" fontId="11" fillId="6" borderId="26" xfId="9" applyNumberFormat="1" applyFont="1" applyFill="1" applyBorder="1" applyAlignment="1" applyProtection="1">
      <alignment horizontal="center" vertical="center" wrapText="1"/>
    </xf>
    <xf numFmtId="0" fontId="14" fillId="6" borderId="28" xfId="9" applyFont="1" applyFill="1" applyBorder="1" applyAlignment="1" applyProtection="1">
      <alignment horizontal="center" vertical="center" wrapText="1"/>
    </xf>
    <xf numFmtId="43" fontId="14" fillId="6" borderId="31" xfId="1" applyFont="1" applyFill="1" applyBorder="1" applyAlignment="1" applyProtection="1">
      <alignment horizontal="right" vertical="center"/>
      <protection locked="0"/>
    </xf>
    <xf numFmtId="43" fontId="14" fillId="6" borderId="33" xfId="1" applyFont="1" applyFill="1" applyBorder="1" applyAlignment="1" applyProtection="1">
      <alignment horizontal="right" vertical="center"/>
      <protection locked="0"/>
    </xf>
    <xf numFmtId="164" fontId="11" fillId="6" borderId="73" xfId="1" applyNumberFormat="1" applyFont="1" applyFill="1" applyBorder="1" applyAlignment="1" applyProtection="1">
      <alignment horizontal="center" vertical="center"/>
    </xf>
    <xf numFmtId="165" fontId="11" fillId="0" borderId="0" xfId="3" applyNumberFormat="1" applyFont="1" applyAlignment="1" applyProtection="1">
      <alignment vertical="center"/>
    </xf>
    <xf numFmtId="43" fontId="14" fillId="0" borderId="32" xfId="1" applyFont="1" applyFill="1" applyBorder="1" applyAlignment="1" applyProtection="1">
      <alignment horizontal="right" vertical="center" wrapText="1"/>
      <protection locked="0"/>
    </xf>
    <xf numFmtId="43" fontId="11" fillId="0" borderId="33" xfId="1" applyFont="1" applyFill="1" applyBorder="1" applyAlignment="1" applyProtection="1">
      <alignment horizontal="right" vertical="center" wrapText="1"/>
      <protection locked="0"/>
    </xf>
    <xf numFmtId="43" fontId="11" fillId="4" borderId="31" xfId="1" applyFont="1" applyFill="1" applyBorder="1" applyAlignment="1" applyProtection="1">
      <alignment horizontal="right" vertical="center"/>
    </xf>
    <xf numFmtId="43" fontId="14" fillId="4" borderId="32" xfId="1" applyFont="1" applyFill="1" applyBorder="1" applyAlignment="1" applyProtection="1">
      <alignment horizontal="right" vertical="center" wrapText="1"/>
      <protection locked="0"/>
    </xf>
    <xf numFmtId="43" fontId="11" fillId="4" borderId="33" xfId="1" applyFont="1" applyFill="1" applyBorder="1" applyAlignment="1" applyProtection="1">
      <alignment horizontal="right" vertical="center" wrapText="1"/>
      <protection locked="0"/>
    </xf>
    <xf numFmtId="43" fontId="14" fillId="6" borderId="32" xfId="1" applyFont="1" applyFill="1" applyBorder="1" applyAlignment="1" applyProtection="1">
      <alignment horizontal="right" vertical="center" wrapText="1"/>
      <protection locked="0"/>
    </xf>
    <xf numFmtId="43" fontId="11" fillId="6" borderId="33" xfId="1" applyFont="1" applyFill="1" applyBorder="1" applyAlignment="1" applyProtection="1">
      <alignment horizontal="right" vertical="center" wrapText="1"/>
      <protection locked="0"/>
    </xf>
    <xf numFmtId="43" fontId="11" fillId="6" borderId="31" xfId="1" applyFont="1" applyFill="1" applyBorder="1" applyAlignment="1" applyProtection="1">
      <alignment horizontal="right" vertical="center"/>
    </xf>
    <xf numFmtId="43" fontId="11" fillId="0" borderId="32" xfId="1" applyFont="1" applyFill="1" applyBorder="1" applyAlignment="1" applyProtection="1">
      <alignment horizontal="right" vertical="center"/>
      <protection locked="0"/>
    </xf>
    <xf numFmtId="43" fontId="11" fillId="0" borderId="33" xfId="1" applyFont="1" applyFill="1" applyBorder="1" applyAlignment="1" applyProtection="1">
      <alignment horizontal="right" vertical="center"/>
      <protection locked="0"/>
    </xf>
    <xf numFmtId="43" fontId="11" fillId="4" borderId="32" xfId="1" applyFont="1" applyFill="1" applyBorder="1" applyAlignment="1" applyProtection="1">
      <alignment horizontal="right" vertical="center"/>
      <protection locked="0"/>
    </xf>
    <xf numFmtId="43" fontId="11" fillId="4" borderId="33" xfId="1" applyFont="1" applyFill="1" applyBorder="1" applyAlignment="1" applyProtection="1">
      <alignment horizontal="right" vertical="center"/>
      <protection locked="0"/>
    </xf>
    <xf numFmtId="0" fontId="18" fillId="6" borderId="28" xfId="3" applyFont="1" applyFill="1" applyBorder="1" applyAlignment="1" applyProtection="1">
      <alignment horizontal="left" vertical="center" wrapText="1" indent="1"/>
    </xf>
    <xf numFmtId="49" fontId="20" fillId="0" borderId="26" xfId="3" applyNumberFormat="1" applyFont="1" applyFill="1" applyBorder="1" applyAlignment="1" applyProtection="1">
      <alignment horizontal="center" vertical="center"/>
    </xf>
    <xf numFmtId="0" fontId="20" fillId="0" borderId="28" xfId="3" applyFont="1" applyFill="1" applyBorder="1" applyAlignment="1" applyProtection="1">
      <alignment horizontal="center" vertical="center" wrapText="1"/>
    </xf>
    <xf numFmtId="43" fontId="20" fillId="0" borderId="33" xfId="1" applyFont="1" applyFill="1" applyBorder="1" applyAlignment="1" applyProtection="1">
      <alignment horizontal="right" vertical="center"/>
      <protection locked="0"/>
    </xf>
    <xf numFmtId="0" fontId="18" fillId="0" borderId="28" xfId="9" applyFont="1" applyFill="1" applyBorder="1" applyAlignment="1" applyProtection="1">
      <alignment horizontal="left" vertical="center" wrapText="1" indent="1"/>
    </xf>
    <xf numFmtId="0" fontId="14" fillId="0" borderId="28" xfId="9" applyFont="1" applyFill="1" applyBorder="1" applyAlignment="1" applyProtection="1">
      <alignment horizontal="left" vertical="center" wrapText="1"/>
    </xf>
    <xf numFmtId="43" fontId="14" fillId="4" borderId="64" xfId="1" applyFont="1" applyFill="1" applyBorder="1" applyAlignment="1" applyProtection="1">
      <alignment horizontal="right" vertical="center"/>
      <protection locked="0"/>
    </xf>
    <xf numFmtId="43" fontId="14" fillId="4" borderId="65" xfId="1" applyFont="1" applyFill="1" applyBorder="1" applyAlignment="1" applyProtection="1">
      <alignment horizontal="right" vertical="center"/>
      <protection locked="0"/>
    </xf>
    <xf numFmtId="43" fontId="11" fillId="4" borderId="65" xfId="1" applyFont="1" applyFill="1" applyBorder="1" applyAlignment="1" applyProtection="1">
      <alignment horizontal="right" vertical="center"/>
    </xf>
    <xf numFmtId="43" fontId="11" fillId="4" borderId="66" xfId="1" applyFont="1" applyFill="1" applyBorder="1" applyAlignment="1" applyProtection="1">
      <alignment horizontal="right" vertical="center"/>
    </xf>
    <xf numFmtId="0" fontId="14" fillId="6" borderId="28" xfId="9" applyFont="1" applyFill="1" applyBorder="1" applyAlignment="1" applyProtection="1">
      <alignment horizontal="left" vertical="center" wrapText="1"/>
    </xf>
    <xf numFmtId="43" fontId="11" fillId="6" borderId="32" xfId="1" applyFont="1" applyFill="1" applyBorder="1" applyAlignment="1" applyProtection="1">
      <alignment horizontal="right" vertical="center"/>
      <protection locked="0"/>
    </xf>
    <xf numFmtId="43" fontId="11" fillId="6" borderId="33" xfId="1" applyFont="1" applyFill="1" applyBorder="1" applyAlignment="1" applyProtection="1">
      <alignment horizontal="right" vertical="center"/>
      <protection locked="0"/>
    </xf>
    <xf numFmtId="49" fontId="20" fillId="6" borderId="26" xfId="3" applyNumberFormat="1" applyFont="1" applyFill="1" applyBorder="1" applyAlignment="1" applyProtection="1">
      <alignment horizontal="center" vertical="center"/>
    </xf>
    <xf numFmtId="0" fontId="20" fillId="6" borderId="28" xfId="9" applyFont="1" applyFill="1" applyBorder="1" applyAlignment="1" applyProtection="1">
      <alignment horizontal="center" vertical="center" wrapText="1"/>
    </xf>
    <xf numFmtId="0" fontId="20" fillId="6" borderId="28" xfId="3" applyFont="1" applyFill="1" applyBorder="1" applyAlignment="1" applyProtection="1">
      <alignment horizontal="center" vertical="center" wrapText="1"/>
    </xf>
    <xf numFmtId="43" fontId="20" fillId="6" borderId="28" xfId="1" applyFont="1" applyFill="1" applyBorder="1" applyAlignment="1" applyProtection="1">
      <alignment horizontal="right" vertical="center"/>
      <protection locked="0"/>
    </xf>
    <xf numFmtId="43" fontId="20" fillId="6" borderId="27" xfId="1" applyFont="1" applyFill="1" applyBorder="1" applyAlignment="1" applyProtection="1">
      <alignment horizontal="right" vertical="center"/>
      <protection locked="0"/>
    </xf>
    <xf numFmtId="43" fontId="20" fillId="6" borderId="26" xfId="1" applyFont="1" applyFill="1" applyBorder="1" applyAlignment="1" applyProtection="1">
      <alignment horizontal="right" vertical="center"/>
      <protection locked="0"/>
    </xf>
    <xf numFmtId="43" fontId="20" fillId="6" borderId="31" xfId="1" applyFont="1" applyFill="1" applyBorder="1" applyAlignment="1" applyProtection="1">
      <alignment horizontal="right" vertical="center"/>
      <protection locked="0"/>
    </xf>
    <xf numFmtId="43" fontId="20" fillId="6" borderId="32" xfId="1" applyFont="1" applyFill="1" applyBorder="1" applyAlignment="1" applyProtection="1">
      <alignment horizontal="right" vertical="center"/>
      <protection locked="0"/>
    </xf>
    <xf numFmtId="43" fontId="20" fillId="6" borderId="33" xfId="1" applyFont="1" applyFill="1" applyBorder="1" applyAlignment="1" applyProtection="1">
      <alignment horizontal="right" vertical="center"/>
      <protection locked="0"/>
    </xf>
    <xf numFmtId="43" fontId="20" fillId="6" borderId="26" xfId="1" applyFont="1" applyFill="1" applyBorder="1" applyAlignment="1" applyProtection="1">
      <alignment horizontal="right" vertical="center"/>
    </xf>
    <xf numFmtId="43" fontId="20" fillId="6" borderId="31" xfId="1" applyFont="1" applyFill="1" applyBorder="1" applyAlignment="1" applyProtection="1">
      <alignment horizontal="right" vertical="center"/>
    </xf>
    <xf numFmtId="4" fontId="20" fillId="0" borderId="73" xfId="8" applyNumberFormat="1" applyFont="1" applyFill="1" applyBorder="1" applyAlignment="1" applyProtection="1">
      <alignment horizontal="center" vertical="center"/>
    </xf>
    <xf numFmtId="0" fontId="20" fillId="0" borderId="0" xfId="3" applyFont="1" applyAlignment="1" applyProtection="1">
      <alignment vertical="center"/>
    </xf>
    <xf numFmtId="43" fontId="21" fillId="6" borderId="32" xfId="1" applyFont="1" applyFill="1" applyBorder="1" applyAlignment="1" applyProtection="1">
      <alignment horizontal="right" vertical="center"/>
      <protection locked="0"/>
    </xf>
    <xf numFmtId="43" fontId="21" fillId="6" borderId="33" xfId="1" applyFont="1" applyFill="1" applyBorder="1" applyAlignment="1" applyProtection="1">
      <alignment horizontal="right" vertical="center"/>
      <protection locked="0"/>
    </xf>
    <xf numFmtId="0" fontId="18" fillId="6" borderId="28" xfId="9" applyFont="1" applyFill="1" applyBorder="1" applyAlignment="1" applyProtection="1">
      <alignment horizontal="left" vertical="center" wrapText="1" indent="1"/>
    </xf>
    <xf numFmtId="43" fontId="21" fillId="0" borderId="32" xfId="1" applyFont="1" applyFill="1" applyBorder="1" applyAlignment="1" applyProtection="1">
      <alignment horizontal="right" vertical="center"/>
      <protection locked="0"/>
    </xf>
    <xf numFmtId="43" fontId="21" fillId="0" borderId="33" xfId="1" applyFont="1" applyFill="1" applyBorder="1" applyAlignment="1" applyProtection="1">
      <alignment horizontal="right" vertical="center"/>
      <protection locked="0"/>
    </xf>
    <xf numFmtId="43" fontId="21" fillId="4" borderId="32" xfId="1" applyFont="1" applyFill="1" applyBorder="1" applyAlignment="1" applyProtection="1">
      <alignment horizontal="right" vertical="center"/>
      <protection locked="0"/>
    </xf>
    <xf numFmtId="43" fontId="21" fillId="4" borderId="33" xfId="1" applyFont="1" applyFill="1" applyBorder="1" applyAlignment="1" applyProtection="1">
      <alignment horizontal="right" vertical="center"/>
      <protection locked="0"/>
    </xf>
    <xf numFmtId="0" fontId="14" fillId="0" borderId="28" xfId="9" applyFont="1" applyFill="1" applyBorder="1" applyAlignment="1" applyProtection="1">
      <alignment horizontal="left" vertical="center" wrapText="1" indent="3"/>
    </xf>
    <xf numFmtId="43" fontId="12" fillId="0" borderId="32" xfId="1" applyFont="1" applyFill="1" applyBorder="1" applyAlignment="1" applyProtection="1">
      <alignment horizontal="right" vertical="center"/>
      <protection locked="0"/>
    </xf>
    <xf numFmtId="43" fontId="12" fillId="0" borderId="33" xfId="1" applyFont="1" applyFill="1" applyBorder="1" applyAlignment="1" applyProtection="1">
      <alignment horizontal="right" vertical="center"/>
      <protection locked="0"/>
    </xf>
    <xf numFmtId="43" fontId="12" fillId="4" borderId="32" xfId="1" applyFont="1" applyFill="1" applyBorder="1" applyAlignment="1" applyProtection="1">
      <alignment horizontal="right" vertical="center"/>
      <protection locked="0"/>
    </xf>
    <xf numFmtId="43" fontId="12" fillId="4" borderId="33" xfId="1" applyFont="1" applyFill="1" applyBorder="1" applyAlignment="1" applyProtection="1">
      <alignment horizontal="right" vertical="center"/>
      <protection locked="0"/>
    </xf>
    <xf numFmtId="49" fontId="22" fillId="0" borderId="74" xfId="3" applyNumberFormat="1" applyFont="1" applyFill="1" applyBorder="1" applyAlignment="1" applyProtection="1">
      <alignment horizontal="center" vertical="center"/>
    </xf>
    <xf numFmtId="0" fontId="22" fillId="0" borderId="75" xfId="9" applyFont="1" applyFill="1" applyBorder="1" applyAlignment="1" applyProtection="1">
      <alignment horizontal="left" vertical="center" wrapText="1"/>
    </xf>
    <xf numFmtId="0" fontId="22" fillId="0" borderId="75" xfId="3" applyFont="1" applyFill="1" applyBorder="1" applyAlignment="1" applyProtection="1">
      <alignment horizontal="center" vertical="center" wrapText="1"/>
    </xf>
    <xf numFmtId="10" fontId="22" fillId="0" borderId="75" xfId="1" applyNumberFormat="1" applyFont="1" applyFill="1" applyBorder="1" applyAlignment="1" applyProtection="1">
      <alignment horizontal="right" vertical="center"/>
      <protection locked="0"/>
    </xf>
    <xf numFmtId="10" fontId="22" fillId="0" borderId="76" xfId="1" applyNumberFormat="1" applyFont="1" applyFill="1" applyBorder="1" applyAlignment="1" applyProtection="1">
      <alignment horizontal="right" vertical="center"/>
      <protection locked="0"/>
    </xf>
    <xf numFmtId="10" fontId="22" fillId="0" borderId="74" xfId="1" applyNumberFormat="1" applyFont="1" applyFill="1" applyBorder="1" applyAlignment="1" applyProtection="1">
      <alignment horizontal="right" vertical="center"/>
      <protection locked="0"/>
    </xf>
    <xf numFmtId="10" fontId="22" fillId="0" borderId="77" xfId="1" applyNumberFormat="1" applyFont="1" applyFill="1" applyBorder="1" applyAlignment="1" applyProtection="1">
      <alignment horizontal="right" vertical="center"/>
      <protection locked="0"/>
    </xf>
    <xf numFmtId="10" fontId="22" fillId="0" borderId="78" xfId="1" applyNumberFormat="1" applyFont="1" applyFill="1" applyBorder="1" applyAlignment="1" applyProtection="1">
      <alignment horizontal="right" vertical="center"/>
      <protection locked="0"/>
    </xf>
    <xf numFmtId="10" fontId="22" fillId="0" borderId="79" xfId="1" applyNumberFormat="1" applyFont="1" applyFill="1" applyBorder="1" applyAlignment="1" applyProtection="1">
      <alignment horizontal="right" vertical="center"/>
      <protection locked="0"/>
    </xf>
    <xf numFmtId="10" fontId="22" fillId="0" borderId="74" xfId="1" applyNumberFormat="1" applyFont="1" applyFill="1" applyBorder="1" applyAlignment="1" applyProtection="1">
      <alignment horizontal="right" vertical="center"/>
    </xf>
    <xf numFmtId="10" fontId="22" fillId="0" borderId="77" xfId="1" applyNumberFormat="1" applyFont="1" applyFill="1" applyBorder="1" applyAlignment="1" applyProtection="1">
      <alignment horizontal="right" vertical="center"/>
    </xf>
    <xf numFmtId="164" fontId="11" fillId="0" borderId="80" xfId="1" applyNumberFormat="1" applyFont="1" applyFill="1" applyBorder="1" applyAlignment="1" applyProtection="1">
      <alignment horizontal="center" vertical="center"/>
    </xf>
    <xf numFmtId="4" fontId="11" fillId="0" borderId="80" xfId="8" applyNumberFormat="1" applyFont="1" applyFill="1" applyBorder="1" applyAlignment="1" applyProtection="1">
      <alignment horizontal="center" vertical="center"/>
    </xf>
    <xf numFmtId="49" fontId="17" fillId="6" borderId="53" xfId="3" applyNumberFormat="1" applyFont="1" applyFill="1" applyBorder="1" applyAlignment="1" applyProtection="1">
      <alignment horizontal="center" vertical="center"/>
    </xf>
    <xf numFmtId="43" fontId="11" fillId="6" borderId="54" xfId="1" applyFont="1" applyFill="1" applyBorder="1" applyAlignment="1" applyProtection="1">
      <alignment horizontal="right" vertical="center"/>
    </xf>
    <xf numFmtId="43" fontId="11" fillId="6" borderId="18" xfId="1" applyFont="1" applyFill="1" applyBorder="1" applyAlignment="1" applyProtection="1">
      <alignment horizontal="right" vertical="center"/>
    </xf>
    <xf numFmtId="43" fontId="11" fillId="6" borderId="53" xfId="1" applyFont="1" applyFill="1" applyBorder="1" applyAlignment="1" applyProtection="1">
      <alignment horizontal="right" vertical="center"/>
    </xf>
    <xf numFmtId="43" fontId="11" fillId="6" borderId="57" xfId="1" applyFont="1" applyFill="1" applyBorder="1" applyAlignment="1" applyProtection="1">
      <alignment horizontal="right" vertical="center"/>
    </xf>
    <xf numFmtId="164" fontId="11" fillId="6" borderId="70" xfId="1" applyNumberFormat="1" applyFont="1" applyFill="1" applyBorder="1" applyAlignment="1" applyProtection="1">
      <alignment horizontal="center" vertical="center"/>
    </xf>
    <xf numFmtId="166" fontId="11" fillId="0" borderId="70" xfId="8" applyNumberFormat="1" applyFont="1" applyFill="1" applyBorder="1" applyAlignment="1" applyProtection="1">
      <alignment horizontal="center" vertical="center"/>
    </xf>
    <xf numFmtId="2" fontId="12" fillId="5" borderId="1" xfId="10" applyNumberFormat="1" applyFont="1" applyFill="1" applyBorder="1" applyAlignment="1" applyProtection="1">
      <alignment vertical="center" wrapText="1"/>
    </xf>
    <xf numFmtId="0" fontId="11" fillId="5" borderId="1" xfId="10" applyNumberFormat="1" applyFont="1" applyFill="1" applyBorder="1" applyAlignment="1" applyProtection="1">
      <alignment vertical="center" wrapText="1"/>
    </xf>
    <xf numFmtId="0" fontId="12" fillId="5" borderId="1" xfId="10" applyNumberFormat="1" applyFont="1" applyFill="1" applyBorder="1" applyAlignment="1" applyProtection="1">
      <alignment vertical="center" wrapText="1"/>
    </xf>
    <xf numFmtId="164" fontId="11" fillId="5" borderId="15" xfId="1" applyNumberFormat="1" applyFont="1" applyFill="1" applyBorder="1" applyAlignment="1" applyProtection="1">
      <alignment vertical="center" wrapText="1"/>
    </xf>
    <xf numFmtId="49" fontId="11" fillId="0" borderId="81" xfId="3" applyNumberFormat="1" applyFont="1" applyFill="1" applyBorder="1" applyAlignment="1" applyProtection="1">
      <alignment horizontal="center" vertical="center"/>
    </xf>
    <xf numFmtId="0" fontId="11" fillId="0" borderId="82" xfId="3" applyFont="1" applyFill="1" applyBorder="1" applyAlignment="1" applyProtection="1">
      <alignment horizontal="left" vertical="center" wrapText="1"/>
    </xf>
    <xf numFmtId="0" fontId="14" fillId="0" borderId="7" xfId="3" applyFont="1" applyFill="1" applyBorder="1" applyAlignment="1" applyProtection="1">
      <alignment horizontal="center" vertical="center" wrapText="1"/>
    </xf>
    <xf numFmtId="43" fontId="11" fillId="0" borderId="6" xfId="1" applyFont="1" applyFill="1" applyBorder="1" applyAlignment="1" applyProtection="1">
      <alignment horizontal="center" vertical="center"/>
      <protection locked="0"/>
    </xf>
    <xf numFmtId="43" fontId="11" fillId="0" borderId="58" xfId="1" applyFont="1" applyFill="1" applyBorder="1" applyAlignment="1" applyProtection="1">
      <alignment horizontal="right" vertical="center"/>
      <protection locked="0"/>
    </xf>
    <xf numFmtId="43" fontId="11" fillId="0" borderId="24" xfId="1" applyFont="1" applyFill="1" applyBorder="1" applyAlignment="1" applyProtection="1">
      <alignment horizontal="right" vertical="center"/>
      <protection locked="0"/>
    </xf>
    <xf numFmtId="43" fontId="12" fillId="0" borderId="24" xfId="1" applyFont="1" applyFill="1" applyBorder="1" applyAlignment="1" applyProtection="1">
      <alignment horizontal="right" vertical="center"/>
      <protection locked="0"/>
    </xf>
    <xf numFmtId="43" fontId="12" fillId="0" borderId="25" xfId="1" applyFont="1" applyFill="1" applyBorder="1" applyAlignment="1" applyProtection="1">
      <alignment horizontal="right" vertical="center"/>
      <protection locked="0"/>
    </xf>
    <xf numFmtId="43" fontId="11" fillId="4" borderId="6" xfId="1" applyFont="1" applyFill="1" applyBorder="1" applyAlignment="1" applyProtection="1">
      <alignment horizontal="right" vertical="center"/>
    </xf>
    <xf numFmtId="43" fontId="11" fillId="4" borderId="58" xfId="1" applyFont="1" applyFill="1" applyBorder="1" applyAlignment="1" applyProtection="1">
      <alignment horizontal="right" vertical="center"/>
    </xf>
    <xf numFmtId="43" fontId="11" fillId="4" borderId="24" xfId="1" applyFont="1" applyFill="1" applyBorder="1" applyAlignment="1" applyProtection="1">
      <alignment horizontal="right" vertical="center"/>
      <protection locked="0"/>
    </xf>
    <xf numFmtId="43" fontId="11" fillId="4" borderId="25" xfId="1" applyFont="1" applyFill="1" applyBorder="1" applyAlignment="1" applyProtection="1">
      <alignment horizontal="right" vertical="center"/>
      <protection locked="0"/>
    </xf>
    <xf numFmtId="43" fontId="11" fillId="6" borderId="6" xfId="1" applyFont="1" applyFill="1" applyBorder="1" applyAlignment="1" applyProtection="1">
      <alignment horizontal="center" vertical="center"/>
      <protection locked="0"/>
    </xf>
    <xf numFmtId="43" fontId="11" fillId="4" borderId="58" xfId="1" applyFont="1" applyFill="1" applyBorder="1" applyAlignment="1" applyProtection="1">
      <alignment horizontal="right" vertical="center"/>
      <protection locked="0"/>
    </xf>
    <xf numFmtId="43" fontId="12" fillId="4" borderId="24" xfId="1" applyFont="1" applyFill="1" applyBorder="1" applyAlignment="1" applyProtection="1">
      <alignment horizontal="right" vertical="center"/>
      <protection locked="0"/>
    </xf>
    <xf numFmtId="43" fontId="12" fillId="4" borderId="25" xfId="1" applyFont="1" applyFill="1" applyBorder="1" applyAlignment="1" applyProtection="1">
      <alignment horizontal="right" vertical="center"/>
      <protection locked="0"/>
    </xf>
    <xf numFmtId="49" fontId="11" fillId="0" borderId="28" xfId="3" applyNumberFormat="1" applyFont="1" applyFill="1" applyBorder="1" applyAlignment="1" applyProtection="1">
      <alignment horizontal="center" vertical="center"/>
    </xf>
    <xf numFmtId="43" fontId="11" fillId="0" borderId="26" xfId="1" applyFont="1" applyFill="1" applyBorder="1" applyAlignment="1" applyProtection="1">
      <alignment horizontal="right" vertical="center"/>
      <protection locked="0"/>
    </xf>
    <xf numFmtId="43" fontId="11" fillId="0" borderId="63" xfId="1" applyFont="1" applyFill="1" applyBorder="1" applyAlignment="1" applyProtection="1">
      <alignment horizontal="right" vertical="center"/>
      <protection locked="0"/>
    </xf>
    <xf numFmtId="43" fontId="11" fillId="4" borderId="63" xfId="1" applyFont="1" applyFill="1" applyBorder="1" applyAlignment="1" applyProtection="1">
      <alignment horizontal="right" vertical="center"/>
    </xf>
    <xf numFmtId="4" fontId="11" fillId="6" borderId="26" xfId="8" applyNumberFormat="1" applyFont="1" applyFill="1" applyBorder="1" applyAlignment="1" applyProtection="1">
      <alignment horizontal="right" vertical="center"/>
      <protection locked="0"/>
    </xf>
    <xf numFmtId="43" fontId="11" fillId="4" borderId="63" xfId="1" applyFont="1" applyFill="1" applyBorder="1" applyAlignment="1" applyProtection="1">
      <alignment horizontal="right" vertical="center"/>
      <protection locked="0"/>
    </xf>
    <xf numFmtId="43" fontId="11" fillId="4" borderId="26" xfId="1" applyFont="1" applyFill="1" applyBorder="1" applyAlignment="1" applyProtection="1">
      <alignment horizontal="right" vertical="center"/>
      <protection locked="0"/>
    </xf>
    <xf numFmtId="43" fontId="14" fillId="0" borderId="75" xfId="1" applyFont="1" applyFill="1" applyBorder="1" applyAlignment="1" applyProtection="1">
      <alignment horizontal="right" vertical="center"/>
      <protection locked="0"/>
    </xf>
    <xf numFmtId="43" fontId="14" fillId="0" borderId="76" xfId="1" applyFont="1" applyFill="1" applyBorder="1" applyAlignment="1" applyProtection="1">
      <alignment horizontal="right" vertical="center"/>
      <protection locked="0"/>
    </xf>
    <xf numFmtId="43" fontId="11" fillId="4" borderId="28" xfId="1" applyFont="1" applyFill="1" applyBorder="1" applyAlignment="1" applyProtection="1">
      <alignment horizontal="right" vertical="center"/>
    </xf>
    <xf numFmtId="43" fontId="11" fillId="6" borderId="26" xfId="8" applyNumberFormat="1" applyFont="1" applyFill="1" applyBorder="1" applyAlignment="1" applyProtection="1">
      <alignment horizontal="right" vertical="center"/>
      <protection locked="0"/>
    </xf>
    <xf numFmtId="49" fontId="22" fillId="0" borderId="81" xfId="3" applyNumberFormat="1" applyFont="1" applyFill="1" applyBorder="1" applyAlignment="1" applyProtection="1">
      <alignment horizontal="center" vertical="center"/>
    </xf>
    <xf numFmtId="0" fontId="22" fillId="0" borderId="12" xfId="9" applyFont="1" applyFill="1" applyBorder="1" applyAlignment="1" applyProtection="1">
      <alignment horizontal="left" vertical="center" wrapText="1"/>
    </xf>
    <xf numFmtId="0" fontId="22" fillId="0" borderId="12" xfId="3" applyFont="1" applyFill="1" applyBorder="1" applyAlignment="1" applyProtection="1">
      <alignment horizontal="center" vertical="center" wrapText="1"/>
    </xf>
    <xf numFmtId="4" fontId="22" fillId="0" borderId="75" xfId="3" applyNumberFormat="1" applyFont="1" applyFill="1" applyBorder="1" applyAlignment="1" applyProtection="1">
      <alignment horizontal="right" vertical="center"/>
      <protection locked="0"/>
    </xf>
    <xf numFmtId="4" fontId="22" fillId="0" borderId="76" xfId="3" applyNumberFormat="1" applyFont="1" applyFill="1" applyBorder="1" applyAlignment="1" applyProtection="1">
      <alignment horizontal="right" vertical="center"/>
      <protection locked="0"/>
    </xf>
    <xf numFmtId="43" fontId="22" fillId="0" borderId="11" xfId="1" applyFont="1" applyFill="1" applyBorder="1" applyAlignment="1" applyProtection="1">
      <alignment horizontal="right" vertical="center"/>
      <protection locked="0"/>
    </xf>
    <xf numFmtId="43" fontId="22" fillId="0" borderId="83" xfId="1" applyFont="1" applyFill="1" applyBorder="1" applyAlignment="1" applyProtection="1">
      <alignment horizontal="right" vertical="center"/>
      <protection locked="0"/>
    </xf>
    <xf numFmtId="43" fontId="22" fillId="0" borderId="84" xfId="1" applyFont="1" applyFill="1" applyBorder="1" applyAlignment="1" applyProtection="1">
      <alignment horizontal="right" vertical="center"/>
      <protection locked="0"/>
    </xf>
    <xf numFmtId="43" fontId="25" fillId="0" borderId="84" xfId="1" applyFont="1" applyFill="1" applyBorder="1" applyAlignment="1" applyProtection="1">
      <alignment horizontal="right" vertical="center"/>
      <protection locked="0"/>
    </xf>
    <xf numFmtId="43" fontId="25" fillId="0" borderId="85" xfId="1" applyFont="1" applyFill="1" applyBorder="1" applyAlignment="1" applyProtection="1">
      <alignment horizontal="right" vertical="center"/>
      <protection locked="0"/>
    </xf>
    <xf numFmtId="43" fontId="22" fillId="0" borderId="11" xfId="1" applyFont="1" applyFill="1" applyBorder="1" applyAlignment="1" applyProtection="1">
      <alignment horizontal="right" vertical="center"/>
    </xf>
    <xf numFmtId="43" fontId="22" fillId="0" borderId="83" xfId="1" applyFont="1" applyFill="1" applyBorder="1" applyAlignment="1" applyProtection="1">
      <alignment horizontal="right" vertical="center"/>
    </xf>
    <xf numFmtId="43" fontId="22" fillId="0" borderId="85" xfId="1" applyFont="1" applyFill="1" applyBorder="1" applyAlignment="1" applyProtection="1">
      <alignment horizontal="right" vertical="center"/>
      <protection locked="0"/>
    </xf>
    <xf numFmtId="10" fontId="22" fillId="0" borderId="11" xfId="8" applyNumberFormat="1" applyFont="1" applyFill="1" applyBorder="1" applyAlignment="1" applyProtection="1">
      <alignment horizontal="right" vertical="center"/>
      <protection locked="0"/>
    </xf>
    <xf numFmtId="0" fontId="17" fillId="6" borderId="54" xfId="3" applyFont="1" applyFill="1" applyBorder="1" applyAlignment="1" applyProtection="1">
      <alignment vertical="center" wrapText="1"/>
    </xf>
    <xf numFmtId="4" fontId="11" fillId="6" borderId="54" xfId="8" applyNumberFormat="1" applyFont="1" applyFill="1" applyBorder="1" applyAlignment="1" applyProtection="1">
      <alignment horizontal="right" vertical="center"/>
    </xf>
    <xf numFmtId="4" fontId="11" fillId="6" borderId="55" xfId="8" applyNumberFormat="1" applyFont="1" applyFill="1" applyBorder="1" applyAlignment="1" applyProtection="1">
      <alignment horizontal="right" vertical="center"/>
    </xf>
    <xf numFmtId="4" fontId="11" fillId="6" borderId="53" xfId="7" applyNumberFormat="1" applyFont="1" applyFill="1" applyBorder="1" applyAlignment="1" applyProtection="1">
      <alignment horizontal="right" vertical="center"/>
    </xf>
    <xf numFmtId="4" fontId="11" fillId="6" borderId="54" xfId="7" applyNumberFormat="1" applyFont="1" applyFill="1" applyBorder="1" applyAlignment="1" applyProtection="1">
      <alignment horizontal="right" vertical="center"/>
    </xf>
    <xf numFmtId="4" fontId="11" fillId="6" borderId="57" xfId="8" applyNumberFormat="1" applyFont="1" applyFill="1" applyBorder="1" applyAlignment="1" applyProtection="1">
      <alignment horizontal="right" vertical="center"/>
    </xf>
    <xf numFmtId="2" fontId="11" fillId="6" borderId="53" xfId="7" applyNumberFormat="1" applyFont="1" applyFill="1" applyBorder="1" applyAlignment="1" applyProtection="1">
      <alignment horizontal="right" vertical="center"/>
    </xf>
    <xf numFmtId="2" fontId="11" fillId="6" borderId="54" xfId="7" applyNumberFormat="1" applyFont="1" applyFill="1" applyBorder="1" applyAlignment="1" applyProtection="1">
      <alignment horizontal="right" vertical="center"/>
    </xf>
    <xf numFmtId="2" fontId="11" fillId="6" borderId="57" xfId="7" applyNumberFormat="1" applyFont="1" applyFill="1" applyBorder="1" applyAlignment="1" applyProtection="1">
      <alignment horizontal="right" vertical="center"/>
    </xf>
    <xf numFmtId="164" fontId="11" fillId="6" borderId="86" xfId="1" applyNumberFormat="1" applyFont="1" applyFill="1" applyBorder="1" applyAlignment="1" applyProtection="1">
      <alignment horizontal="center" vertical="center"/>
    </xf>
    <xf numFmtId="166" fontId="11" fillId="0" borderId="86" xfId="8" applyNumberFormat="1" applyFont="1" applyFill="1" applyBorder="1" applyAlignment="1" applyProtection="1">
      <alignment horizontal="center" vertical="center"/>
    </xf>
    <xf numFmtId="2" fontId="11" fillId="5" borderId="0" xfId="10" applyNumberFormat="1" applyFont="1" applyFill="1" applyBorder="1" applyAlignment="1" applyProtection="1">
      <alignment vertical="center" wrapText="1"/>
    </xf>
    <xf numFmtId="2" fontId="12" fillId="5" borderId="0" xfId="10" applyNumberFormat="1" applyFont="1" applyFill="1" applyBorder="1" applyAlignment="1" applyProtection="1">
      <alignment vertical="center" wrapText="1"/>
    </xf>
    <xf numFmtId="0" fontId="11" fillId="5" borderId="0" xfId="10" applyNumberFormat="1" applyFont="1" applyFill="1" applyBorder="1" applyAlignment="1" applyProtection="1">
      <alignment vertical="center" wrapText="1"/>
    </xf>
    <xf numFmtId="0" fontId="12" fillId="5" borderId="0" xfId="10" applyNumberFormat="1" applyFont="1" applyFill="1" applyBorder="1" applyAlignment="1" applyProtection="1">
      <alignment vertical="center" wrapText="1"/>
    </xf>
    <xf numFmtId="164" fontId="11" fillId="5" borderId="34" xfId="1" applyNumberFormat="1" applyFont="1" applyFill="1" applyBorder="1" applyAlignment="1" applyProtection="1">
      <alignment vertical="center" wrapText="1"/>
    </xf>
    <xf numFmtId="49" fontId="26" fillId="6" borderId="53" xfId="3" applyNumberFormat="1" applyFont="1" applyFill="1" applyBorder="1" applyAlignment="1" applyProtection="1">
      <alignment horizontal="center" vertical="center"/>
    </xf>
    <xf numFmtId="0" fontId="26" fillId="6" borderId="54" xfId="3" applyFont="1" applyFill="1" applyBorder="1" applyAlignment="1" applyProtection="1">
      <alignment vertical="center"/>
    </xf>
    <xf numFmtId="0" fontId="26" fillId="6" borderId="54" xfId="3" applyFont="1" applyFill="1" applyBorder="1" applyAlignment="1" applyProtection="1">
      <alignment horizontal="center" vertical="center" wrapText="1"/>
    </xf>
    <xf numFmtId="4" fontId="26" fillId="6" borderId="54" xfId="3" applyNumberFormat="1" applyFont="1" applyFill="1" applyBorder="1" applyAlignment="1" applyProtection="1">
      <alignment vertical="center"/>
    </xf>
    <xf numFmtId="4" fontId="26" fillId="6" borderId="55" xfId="3" applyNumberFormat="1" applyFont="1" applyFill="1" applyBorder="1" applyAlignment="1" applyProtection="1">
      <alignment vertical="center"/>
    </xf>
    <xf numFmtId="4" fontId="26" fillId="6" borderId="53" xfId="7" applyNumberFormat="1" applyFont="1" applyFill="1" applyBorder="1" applyAlignment="1" applyProtection="1">
      <alignment horizontal="right" vertical="center"/>
    </xf>
    <xf numFmtId="4" fontId="26" fillId="6" borderId="54" xfId="7" applyNumberFormat="1" applyFont="1" applyFill="1" applyBorder="1" applyAlignment="1" applyProtection="1">
      <alignment horizontal="right" vertical="center"/>
    </xf>
    <xf numFmtId="4" fontId="26" fillId="6" borderId="57" xfId="3" applyNumberFormat="1" applyFont="1" applyFill="1" applyBorder="1" applyAlignment="1" applyProtection="1">
      <alignment horizontal="right" vertical="center"/>
    </xf>
    <xf numFmtId="2" fontId="26" fillId="6" borderId="53" xfId="7" applyNumberFormat="1" applyFont="1" applyFill="1" applyBorder="1" applyAlignment="1" applyProtection="1">
      <alignment horizontal="right" vertical="center"/>
    </xf>
    <xf numFmtId="2" fontId="26" fillId="6" borderId="54" xfId="7" applyNumberFormat="1" applyFont="1" applyFill="1" applyBorder="1" applyAlignment="1" applyProtection="1">
      <alignment horizontal="right" vertical="center"/>
    </xf>
    <xf numFmtId="4" fontId="26" fillId="6" borderId="57" xfId="7" applyNumberFormat="1" applyFont="1" applyFill="1" applyBorder="1" applyAlignment="1" applyProtection="1">
      <alignment horizontal="right" vertical="center"/>
    </xf>
    <xf numFmtId="164" fontId="26" fillId="6" borderId="19" xfId="1" applyNumberFormat="1" applyFont="1" applyFill="1" applyBorder="1" applyAlignment="1" applyProtection="1">
      <alignment horizontal="center" vertical="center"/>
      <protection locked="0"/>
    </xf>
    <xf numFmtId="167" fontId="26" fillId="0" borderId="19" xfId="8" applyNumberFormat="1" applyFont="1" applyFill="1" applyBorder="1" applyAlignment="1" applyProtection="1">
      <alignment horizontal="center" vertical="center"/>
      <protection locked="0"/>
    </xf>
    <xf numFmtId="0" fontId="27" fillId="0" borderId="0" xfId="3" applyFont="1" applyAlignment="1" applyProtection="1">
      <alignment vertical="center"/>
    </xf>
    <xf numFmtId="0" fontId="12" fillId="0" borderId="70" xfId="3" applyFont="1" applyFill="1" applyBorder="1" applyAlignment="1" applyProtection="1">
      <alignment horizontal="center" vertical="center"/>
    </xf>
    <xf numFmtId="0" fontId="12" fillId="0" borderId="53" xfId="4" applyFont="1" applyFill="1" applyBorder="1" applyAlignment="1" applyProtection="1">
      <alignment vertical="center" wrapText="1"/>
    </xf>
    <xf numFmtId="0" fontId="14" fillId="0" borderId="54" xfId="3" applyFont="1" applyFill="1" applyBorder="1" applyAlignment="1" applyProtection="1">
      <alignment horizontal="center" vertical="center" wrapText="1"/>
    </xf>
    <xf numFmtId="43" fontId="11" fillId="0" borderId="54" xfId="1" applyFont="1" applyFill="1" applyBorder="1" applyAlignment="1" applyProtection="1">
      <alignment vertical="center" wrapText="1"/>
    </xf>
    <xf numFmtId="43" fontId="11" fillId="0" borderId="57" xfId="1" applyFont="1" applyFill="1" applyBorder="1" applyAlignment="1" applyProtection="1">
      <alignment vertical="center" wrapText="1"/>
    </xf>
    <xf numFmtId="43" fontId="11" fillId="0" borderId="53" xfId="1" applyFont="1" applyFill="1" applyBorder="1" applyAlignment="1" applyProtection="1">
      <alignment vertical="center" wrapText="1"/>
    </xf>
    <xf numFmtId="43" fontId="11" fillId="0" borderId="88" xfId="1" applyFont="1" applyFill="1" applyBorder="1" applyAlignment="1" applyProtection="1">
      <alignment vertical="center" wrapText="1"/>
    </xf>
    <xf numFmtId="43" fontId="11" fillId="0" borderId="89" xfId="1" applyFont="1" applyFill="1" applyBorder="1" applyAlignment="1" applyProtection="1">
      <alignment vertical="center" wrapText="1"/>
    </xf>
    <xf numFmtId="43" fontId="11" fillId="0" borderId="90" xfId="1" applyFont="1" applyFill="1" applyBorder="1" applyAlignment="1" applyProtection="1">
      <alignment vertical="center" wrapText="1"/>
    </xf>
    <xf numFmtId="164" fontId="11" fillId="0" borderId="19" xfId="4" applyNumberFormat="1" applyFont="1" applyFill="1" applyBorder="1" applyAlignment="1" applyProtection="1">
      <alignment vertical="center" wrapText="1"/>
    </xf>
    <xf numFmtId="0" fontId="11" fillId="0" borderId="0" xfId="3" applyFont="1" applyFill="1" applyBorder="1" applyAlignment="1" applyProtection="1">
      <alignment vertical="center"/>
    </xf>
    <xf numFmtId="0" fontId="12" fillId="0" borderId="91" xfId="4" applyFont="1" applyFill="1" applyBorder="1" applyAlignment="1" applyProtection="1">
      <alignment horizontal="center" vertical="center" wrapText="1"/>
    </xf>
    <xf numFmtId="0" fontId="11" fillId="0" borderId="91" xfId="3" applyFont="1" applyFill="1" applyBorder="1" applyAlignment="1" applyProtection="1">
      <alignment vertical="center"/>
    </xf>
    <xf numFmtId="43" fontId="11" fillId="0" borderId="91" xfId="3" applyNumberFormat="1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vertical="center"/>
    </xf>
    <xf numFmtId="43" fontId="11" fillId="0" borderId="91" xfId="3" applyNumberFormat="1" applyFont="1" applyFill="1" applyBorder="1" applyAlignment="1" applyProtection="1">
      <alignment horizontal="center" vertical="center" wrapText="1"/>
    </xf>
    <xf numFmtId="166" fontId="12" fillId="0" borderId="91" xfId="3" applyNumberFormat="1" applyFont="1" applyFill="1" applyBorder="1" applyAlignment="1" applyProtection="1">
      <alignment vertical="center"/>
    </xf>
    <xf numFmtId="0" fontId="12" fillId="0" borderId="91" xfId="3" applyFont="1" applyFill="1" applyBorder="1" applyAlignment="1" applyProtection="1">
      <alignment vertical="center"/>
    </xf>
    <xf numFmtId="165" fontId="11" fillId="0" borderId="91" xfId="3" applyNumberFormat="1" applyFont="1" applyFill="1" applyBorder="1" applyAlignment="1" applyProtection="1">
      <alignment vertical="center"/>
    </xf>
    <xf numFmtId="164" fontId="11" fillId="0" borderId="0" xfId="3" applyNumberFormat="1" applyFont="1" applyFill="1" applyBorder="1" applyAlignment="1" applyProtection="1">
      <alignment vertical="center"/>
    </xf>
    <xf numFmtId="0" fontId="11" fillId="9" borderId="27" xfId="3" applyFont="1" applyFill="1" applyBorder="1" applyAlignment="1" applyProtection="1">
      <alignment vertical="center"/>
    </xf>
    <xf numFmtId="0" fontId="11" fillId="9" borderId="28" xfId="4" applyFont="1" applyFill="1" applyBorder="1" applyAlignment="1" applyProtection="1">
      <alignment vertical="center" wrapText="1"/>
    </xf>
    <xf numFmtId="0" fontId="11" fillId="9" borderId="28" xfId="4" applyFont="1" applyFill="1" applyBorder="1" applyAlignment="1" applyProtection="1">
      <alignment horizontal="center" vertical="center" wrapText="1"/>
    </xf>
    <xf numFmtId="43" fontId="11" fillId="9" borderId="28" xfId="4" applyNumberFormat="1" applyFont="1" applyFill="1" applyBorder="1" applyAlignment="1" applyProtection="1">
      <alignment vertical="center" wrapText="1"/>
    </xf>
    <xf numFmtId="0" fontId="12" fillId="0" borderId="92" xfId="4" applyFont="1" applyFill="1" applyBorder="1" applyAlignment="1" applyProtection="1">
      <alignment vertical="center" wrapText="1"/>
    </xf>
    <xf numFmtId="43" fontId="11" fillId="9" borderId="28" xfId="1" applyFont="1" applyFill="1" applyBorder="1" applyAlignment="1" applyProtection="1">
      <alignment horizontal="center" vertical="center" wrapText="1"/>
    </xf>
    <xf numFmtId="0" fontId="12" fillId="9" borderId="28" xfId="4" applyFont="1" applyFill="1" applyBorder="1" applyAlignment="1" applyProtection="1">
      <alignment vertical="center" wrapText="1"/>
    </xf>
    <xf numFmtId="164" fontId="12" fillId="0" borderId="0" xfId="4" applyNumberFormat="1" applyFont="1" applyFill="1" applyBorder="1" applyAlignment="1" applyProtection="1">
      <alignment vertical="center" wrapText="1"/>
    </xf>
    <xf numFmtId="0" fontId="11" fillId="9" borderId="28" xfId="3" applyFont="1" applyFill="1" applyBorder="1" applyAlignment="1" applyProtection="1">
      <alignment vertical="center"/>
    </xf>
    <xf numFmtId="0" fontId="11" fillId="0" borderId="92" xfId="4" applyFont="1" applyFill="1" applyBorder="1" applyAlignment="1" applyProtection="1">
      <alignment vertical="center" wrapText="1"/>
    </xf>
    <xf numFmtId="164" fontId="11" fillId="0" borderId="0" xfId="4" applyNumberFormat="1" applyFont="1" applyFill="1" applyBorder="1" applyAlignment="1" applyProtection="1">
      <alignment vertical="center" wrapText="1"/>
    </xf>
    <xf numFmtId="0" fontId="11" fillId="0" borderId="0" xfId="4" applyFont="1" applyFill="1" applyBorder="1" applyAlignment="1" applyProtection="1">
      <alignment vertical="center" wrapText="1"/>
    </xf>
    <xf numFmtId="0" fontId="11" fillId="0" borderId="1" xfId="4" applyFont="1" applyFill="1" applyBorder="1" applyAlignment="1" applyProtection="1">
      <alignment vertical="center" wrapText="1"/>
    </xf>
    <xf numFmtId="0" fontId="12" fillId="6" borderId="6" xfId="4" applyFont="1" applyFill="1" applyBorder="1" applyAlignment="1" applyProtection="1">
      <alignment vertical="center" wrapText="1"/>
    </xf>
    <xf numFmtId="0" fontId="17" fillId="6" borderId="7" xfId="3" applyFont="1" applyFill="1" applyBorder="1" applyAlignment="1" applyProtection="1">
      <alignment horizontal="center" vertical="center" wrapText="1"/>
    </xf>
    <xf numFmtId="43" fontId="12" fillId="6" borderId="7" xfId="1" applyFont="1" applyFill="1" applyBorder="1" applyAlignment="1" applyProtection="1">
      <alignment horizontal="center" wrapText="1"/>
    </xf>
    <xf numFmtId="43" fontId="12" fillId="6" borderId="6" xfId="1" applyFont="1" applyFill="1" applyBorder="1" applyAlignment="1" applyProtection="1">
      <alignment horizontal="center" wrapText="1"/>
    </xf>
    <xf numFmtId="43" fontId="12" fillId="6" borderId="58" xfId="1" applyFont="1" applyFill="1" applyBorder="1" applyAlignment="1" applyProtection="1">
      <alignment horizontal="center" wrapText="1"/>
    </xf>
    <xf numFmtId="43" fontId="12" fillId="6" borderId="24" xfId="1" applyFont="1" applyFill="1" applyBorder="1" applyAlignment="1" applyProtection="1">
      <alignment horizontal="center" wrapText="1"/>
    </xf>
    <xf numFmtId="43" fontId="12" fillId="6" borderId="25" xfId="1" applyFont="1" applyFill="1" applyBorder="1" applyAlignment="1" applyProtection="1">
      <alignment horizontal="center" wrapText="1"/>
    </xf>
    <xf numFmtId="164" fontId="12" fillId="0" borderId="21" xfId="4" applyNumberFormat="1" applyFont="1" applyFill="1" applyBorder="1" applyAlignment="1" applyProtection="1">
      <alignment vertical="center" wrapText="1"/>
    </xf>
    <xf numFmtId="0" fontId="11" fillId="6" borderId="26" xfId="4" applyFont="1" applyFill="1" applyBorder="1" applyAlignment="1" applyProtection="1">
      <alignment horizontal="left" vertical="center" wrapText="1" indent="1"/>
    </xf>
    <xf numFmtId="43" fontId="11" fillId="6" borderId="28" xfId="1" applyFont="1" applyFill="1" applyBorder="1" applyAlignment="1" applyProtection="1">
      <alignment horizontal="center" wrapText="1"/>
    </xf>
    <xf numFmtId="43" fontId="11" fillId="6" borderId="26" xfId="1" applyFont="1" applyFill="1" applyBorder="1" applyAlignment="1" applyProtection="1">
      <alignment horizontal="center" wrapText="1"/>
    </xf>
    <xf numFmtId="43" fontId="11" fillId="6" borderId="63" xfId="1" applyFont="1" applyFill="1" applyBorder="1" applyAlignment="1" applyProtection="1">
      <alignment horizontal="center" wrapText="1"/>
    </xf>
    <xf numFmtId="43" fontId="11" fillId="6" borderId="32" xfId="1" applyFont="1" applyFill="1" applyBorder="1" applyAlignment="1" applyProtection="1">
      <alignment horizontal="center" wrapText="1"/>
    </xf>
    <xf numFmtId="43" fontId="11" fillId="6" borderId="33" xfId="1" applyFont="1" applyFill="1" applyBorder="1" applyAlignment="1" applyProtection="1">
      <alignment horizontal="center" wrapText="1"/>
    </xf>
    <xf numFmtId="168" fontId="11" fillId="0" borderId="29" xfId="1" applyNumberFormat="1" applyFont="1" applyFill="1" applyBorder="1" applyAlignment="1" applyProtection="1">
      <alignment horizontal="left" vertical="center" wrapText="1" indent="1"/>
    </xf>
    <xf numFmtId="0" fontId="11" fillId="0" borderId="26" xfId="4" applyFont="1" applyFill="1" applyBorder="1" applyAlignment="1" applyProtection="1">
      <alignment horizontal="left" vertical="center" wrapText="1" indent="2"/>
    </xf>
    <xf numFmtId="43" fontId="11" fillId="0" borderId="28" xfId="1" applyFont="1" applyFill="1" applyBorder="1" applyAlignment="1" applyProtection="1">
      <alignment horizontal="center" wrapText="1"/>
    </xf>
    <xf numFmtId="43" fontId="11" fillId="0" borderId="93" xfId="1" applyFont="1" applyFill="1" applyBorder="1" applyAlignment="1" applyProtection="1">
      <alignment horizontal="center" wrapText="1"/>
    </xf>
    <xf numFmtId="43" fontId="11" fillId="4" borderId="26" xfId="1" applyFont="1" applyFill="1" applyBorder="1" applyAlignment="1" applyProtection="1">
      <alignment horizontal="center" wrapText="1"/>
    </xf>
    <xf numFmtId="43" fontId="11" fillId="4" borderId="63" xfId="1" applyFont="1" applyFill="1" applyBorder="1" applyAlignment="1" applyProtection="1">
      <alignment horizontal="center" wrapText="1"/>
    </xf>
    <xf numFmtId="43" fontId="11" fillId="4" borderId="32" xfId="1" applyFont="1" applyFill="1" applyBorder="1" applyAlignment="1" applyProtection="1">
      <alignment horizontal="center" wrapText="1"/>
    </xf>
    <xf numFmtId="43" fontId="11" fillId="4" borderId="33" xfId="1" applyFont="1" applyFill="1" applyBorder="1" applyAlignment="1" applyProtection="1">
      <alignment horizontal="center" wrapText="1"/>
    </xf>
    <xf numFmtId="168" fontId="11" fillId="0" borderId="29" xfId="1" applyNumberFormat="1" applyFont="1" applyFill="1" applyBorder="1" applyAlignment="1" applyProtection="1">
      <alignment horizontal="left" vertical="center" wrapText="1" indent="2"/>
    </xf>
    <xf numFmtId="0" fontId="11" fillId="0" borderId="44" xfId="4" applyFont="1" applyFill="1" applyBorder="1" applyAlignment="1" applyProtection="1">
      <alignment horizontal="left" vertical="center" wrapText="1" indent="2"/>
    </xf>
    <xf numFmtId="0" fontId="11" fillId="0" borderId="46" xfId="4" applyFont="1" applyFill="1" applyBorder="1" applyAlignment="1" applyProtection="1">
      <alignment horizontal="center" vertical="center" wrapText="1"/>
    </xf>
    <xf numFmtId="43" fontId="11" fillId="0" borderId="46" xfId="1" applyFont="1" applyFill="1" applyBorder="1" applyAlignment="1" applyProtection="1">
      <alignment horizontal="center" wrapText="1"/>
    </xf>
    <xf numFmtId="43" fontId="11" fillId="0" borderId="94" xfId="1" applyFont="1" applyFill="1" applyBorder="1" applyAlignment="1" applyProtection="1">
      <alignment horizontal="center" wrapText="1"/>
    </xf>
    <xf numFmtId="43" fontId="11" fillId="4" borderId="44" xfId="1" applyFont="1" applyFill="1" applyBorder="1" applyAlignment="1" applyProtection="1">
      <alignment horizontal="center" wrapText="1"/>
    </xf>
    <xf numFmtId="43" fontId="11" fillId="4" borderId="68" xfId="1" applyFont="1" applyFill="1" applyBorder="1" applyAlignment="1" applyProtection="1">
      <alignment horizontal="center" wrapText="1"/>
    </xf>
    <xf numFmtId="43" fontId="11" fillId="4" borderId="50" xfId="1" applyFont="1" applyFill="1" applyBorder="1" applyAlignment="1" applyProtection="1">
      <alignment horizontal="center" wrapText="1"/>
    </xf>
    <xf numFmtId="43" fontId="11" fillId="4" borderId="51" xfId="1" applyFont="1" applyFill="1" applyBorder="1" applyAlignment="1" applyProtection="1">
      <alignment horizontal="center" wrapText="1"/>
    </xf>
    <xf numFmtId="168" fontId="11" fillId="0" borderId="47" xfId="1" applyNumberFormat="1" applyFont="1" applyFill="1" applyBorder="1" applyAlignment="1" applyProtection="1">
      <alignment horizontal="left" vertical="center" wrapText="1" indent="2"/>
    </xf>
    <xf numFmtId="0" fontId="12" fillId="0" borderId="0" xfId="3" applyFont="1" applyFill="1" applyBorder="1" applyAlignment="1" applyProtection="1">
      <alignment vertical="center"/>
    </xf>
    <xf numFmtId="0" fontId="12" fillId="6" borderId="17" xfId="4" applyFont="1" applyFill="1" applyBorder="1" applyAlignment="1" applyProtection="1">
      <alignment vertical="center" wrapText="1"/>
    </xf>
    <xf numFmtId="0" fontId="11" fillId="6" borderId="54" xfId="4" applyFont="1" applyFill="1" applyBorder="1" applyAlignment="1" applyProtection="1">
      <alignment horizontal="center" vertical="center" wrapText="1"/>
    </xf>
    <xf numFmtId="43" fontId="12" fillId="6" borderId="54" xfId="1" applyFont="1" applyFill="1" applyBorder="1" applyAlignment="1" applyProtection="1">
      <alignment vertical="center" wrapText="1"/>
    </xf>
    <xf numFmtId="43" fontId="12" fillId="6" borderId="18" xfId="1" applyFont="1" applyFill="1" applyBorder="1" applyAlignment="1" applyProtection="1">
      <alignment vertical="center" wrapText="1"/>
    </xf>
    <xf numFmtId="43" fontId="12" fillId="6" borderId="53" xfId="1" applyFont="1" applyFill="1" applyBorder="1" applyAlignment="1" applyProtection="1">
      <alignment vertical="center" wrapText="1"/>
    </xf>
    <xf numFmtId="43" fontId="12" fillId="6" borderId="95" xfId="1" applyFont="1" applyFill="1" applyBorder="1" applyAlignment="1" applyProtection="1">
      <alignment vertical="center" wrapText="1"/>
    </xf>
    <xf numFmtId="43" fontId="12" fillId="6" borderId="89" xfId="1" applyFont="1" applyFill="1" applyBorder="1" applyAlignment="1" applyProtection="1">
      <alignment vertical="center" wrapText="1"/>
    </xf>
    <xf numFmtId="43" fontId="12" fillId="6" borderId="90" xfId="1" applyFont="1" applyFill="1" applyBorder="1" applyAlignment="1" applyProtection="1">
      <alignment vertical="center" wrapText="1"/>
    </xf>
    <xf numFmtId="43" fontId="12" fillId="6" borderId="88" xfId="1" applyFont="1" applyFill="1" applyBorder="1" applyAlignment="1" applyProtection="1">
      <alignment vertical="center" wrapText="1"/>
    </xf>
    <xf numFmtId="168" fontId="12" fillId="6" borderId="19" xfId="1" applyNumberFormat="1" applyFont="1" applyFill="1" applyBorder="1" applyAlignment="1" applyProtection="1">
      <alignment vertical="center" wrapText="1"/>
    </xf>
    <xf numFmtId="0" fontId="12" fillId="0" borderId="1" xfId="4" applyFont="1" applyFill="1" applyBorder="1" applyAlignment="1" applyProtection="1">
      <alignment vertical="center" wrapText="1"/>
    </xf>
    <xf numFmtId="164" fontId="12" fillId="0" borderId="1" xfId="4" applyNumberFormat="1" applyFont="1" applyFill="1" applyBorder="1" applyAlignment="1" applyProtection="1">
      <alignment vertical="center" wrapText="1"/>
    </xf>
    <xf numFmtId="0" fontId="11" fillId="6" borderId="96" xfId="4" applyFont="1" applyFill="1" applyBorder="1" applyAlignment="1" applyProtection="1">
      <alignment horizontal="left" vertical="center" wrapText="1" indent="1"/>
    </xf>
    <xf numFmtId="0" fontId="11" fillId="6" borderId="91" xfId="4" applyFont="1" applyFill="1" applyBorder="1" applyAlignment="1" applyProtection="1">
      <alignment horizontal="center" vertical="center" wrapText="1"/>
    </xf>
    <xf numFmtId="10" fontId="11" fillId="6" borderId="91" xfId="4" applyNumberFormat="1" applyFont="1" applyFill="1" applyBorder="1" applyAlignment="1" applyProtection="1">
      <alignment horizontal="right" vertical="center" wrapText="1" indent="1"/>
    </xf>
    <xf numFmtId="10" fontId="11" fillId="6" borderId="97" xfId="4" applyNumberFormat="1" applyFont="1" applyFill="1" applyBorder="1" applyAlignment="1" applyProtection="1">
      <alignment horizontal="right" vertical="center" wrapText="1" indent="1"/>
    </xf>
    <xf numFmtId="10" fontId="11" fillId="6" borderId="96" xfId="4" applyNumberFormat="1" applyFont="1" applyFill="1" applyBorder="1" applyAlignment="1" applyProtection="1">
      <alignment horizontal="right" vertical="center" wrapText="1" indent="1"/>
    </xf>
    <xf numFmtId="10" fontId="11" fillId="6" borderId="98" xfId="4" applyNumberFormat="1" applyFont="1" applyFill="1" applyBorder="1" applyAlignment="1" applyProtection="1">
      <alignment horizontal="right" vertical="center" wrapText="1" indent="1"/>
    </xf>
    <xf numFmtId="164" fontId="11" fillId="0" borderId="99" xfId="4" applyNumberFormat="1" applyFont="1" applyFill="1" applyBorder="1" applyAlignment="1" applyProtection="1">
      <alignment horizontal="left" vertical="center" wrapText="1" indent="1"/>
    </xf>
    <xf numFmtId="0" fontId="11" fillId="0" borderId="44" xfId="4" applyFont="1" applyFill="1" applyBorder="1" applyAlignment="1" applyProtection="1">
      <alignment horizontal="left" vertical="center" wrapText="1" indent="1"/>
    </xf>
    <xf numFmtId="10" fontId="11" fillId="0" borderId="46" xfId="4" applyNumberFormat="1" applyFont="1" applyFill="1" applyBorder="1" applyAlignment="1" applyProtection="1">
      <alignment horizontal="right" vertical="center" wrapText="1"/>
    </xf>
    <xf numFmtId="10" fontId="11" fillId="0" borderId="45" xfId="4" applyNumberFormat="1" applyFont="1" applyFill="1" applyBorder="1" applyAlignment="1" applyProtection="1">
      <alignment horizontal="left" vertical="center" wrapText="1" indent="1"/>
    </xf>
    <xf numFmtId="10" fontId="11" fillId="0" borderId="44" xfId="4" applyNumberFormat="1" applyFont="1" applyFill="1" applyBorder="1" applyAlignment="1" applyProtection="1">
      <alignment horizontal="right" vertical="center" wrapText="1" indent="1"/>
    </xf>
    <xf numFmtId="10" fontId="11" fillId="0" borderId="46" xfId="4" applyNumberFormat="1" applyFont="1" applyFill="1" applyBorder="1" applyAlignment="1" applyProtection="1">
      <alignment horizontal="right" vertical="center" wrapText="1" indent="1"/>
    </xf>
    <xf numFmtId="10" fontId="11" fillId="0" borderId="94" xfId="4" applyNumberFormat="1" applyFont="1" applyFill="1" applyBorder="1" applyAlignment="1" applyProtection="1">
      <alignment horizontal="right" vertical="center" wrapText="1" indent="1"/>
    </xf>
    <xf numFmtId="10" fontId="11" fillId="0" borderId="44" xfId="4" applyNumberFormat="1" applyFont="1" applyFill="1" applyBorder="1" applyAlignment="1" applyProtection="1">
      <alignment horizontal="left" vertical="center" wrapText="1" indent="1"/>
    </xf>
    <xf numFmtId="10" fontId="11" fillId="0" borderId="46" xfId="4" applyNumberFormat="1" applyFont="1" applyFill="1" applyBorder="1" applyAlignment="1" applyProtection="1">
      <alignment horizontal="left" vertical="center" wrapText="1" indent="1"/>
    </xf>
    <xf numFmtId="164" fontId="11" fillId="0" borderId="47" xfId="4" applyNumberFormat="1" applyFont="1" applyFill="1" applyBorder="1" applyAlignment="1" applyProtection="1">
      <alignment horizontal="left" vertical="center" wrapText="1" indent="1"/>
    </xf>
    <xf numFmtId="166" fontId="12" fillId="0" borderId="0" xfId="3" applyNumberFormat="1" applyFont="1" applyFill="1" applyBorder="1" applyAlignment="1" applyProtection="1">
      <alignment vertical="center"/>
    </xf>
    <xf numFmtId="165" fontId="11" fillId="0" borderId="0" xfId="3" applyNumberFormat="1" applyFont="1" applyFill="1" applyBorder="1" applyAlignment="1" applyProtection="1">
      <alignment vertical="center"/>
    </xf>
    <xf numFmtId="0" fontId="11" fillId="0" borderId="0" xfId="3" applyFont="1" applyBorder="1" applyAlignment="1" applyProtection="1">
      <alignment vertical="center"/>
    </xf>
    <xf numFmtId="0" fontId="12" fillId="0" borderId="53" xfId="4" applyFont="1" applyFill="1" applyBorder="1" applyAlignment="1" applyProtection="1">
      <alignment horizontal="center" vertical="center" wrapText="1"/>
    </xf>
    <xf numFmtId="0" fontId="11" fillId="0" borderId="54" xfId="4" applyFont="1" applyFill="1" applyBorder="1" applyAlignment="1" applyProtection="1">
      <alignment horizontal="center" vertical="center" wrapText="1"/>
    </xf>
    <xf numFmtId="0" fontId="11" fillId="0" borderId="55" xfId="4" applyFont="1" applyFill="1" applyBorder="1" applyAlignment="1" applyProtection="1">
      <alignment horizontal="center" vertical="center" wrapText="1"/>
    </xf>
    <xf numFmtId="0" fontId="11" fillId="0" borderId="53" xfId="4" applyFont="1" applyFill="1" applyBorder="1" applyAlignment="1" applyProtection="1">
      <alignment horizontal="center" vertical="center" wrapText="1"/>
    </xf>
    <xf numFmtId="0" fontId="11" fillId="0" borderId="57" xfId="4" applyFont="1" applyFill="1" applyBorder="1" applyAlignment="1" applyProtection="1">
      <alignment horizontal="center" vertical="center" wrapText="1"/>
    </xf>
    <xf numFmtId="4" fontId="11" fillId="0" borderId="0" xfId="3" applyNumberFormat="1" applyFont="1" applyFill="1" applyBorder="1" applyAlignment="1" applyProtection="1">
      <alignment vertical="center"/>
    </xf>
    <xf numFmtId="4" fontId="12" fillId="6" borderId="100" xfId="11" applyNumberFormat="1" applyFont="1" applyFill="1" applyBorder="1" applyAlignment="1">
      <alignment vertical="top" wrapText="1"/>
    </xf>
    <xf numFmtId="4" fontId="11" fillId="6" borderId="101" xfId="12" applyNumberFormat="1" applyFont="1" applyFill="1" applyBorder="1" applyAlignment="1" applyProtection="1">
      <alignment horizontal="center" vertical="center" wrapText="1"/>
      <protection locked="0"/>
    </xf>
    <xf numFmtId="169" fontId="12" fillId="6" borderId="23" xfId="1" applyNumberFormat="1" applyFont="1" applyFill="1" applyBorder="1" applyAlignment="1" applyProtection="1">
      <alignment horizontal="center" vertical="center" wrapText="1"/>
      <protection locked="0"/>
    </xf>
    <xf numFmtId="169" fontId="12" fillId="6" borderId="24" xfId="1" applyNumberFormat="1" applyFont="1" applyFill="1" applyBorder="1" applyAlignment="1" applyProtection="1">
      <alignment horizontal="center" vertical="center" wrapText="1"/>
      <protection locked="0"/>
    </xf>
    <xf numFmtId="169" fontId="12" fillId="6" borderId="102" xfId="1" applyNumberFormat="1" applyFont="1" applyFill="1" applyBorder="1" applyAlignment="1" applyProtection="1">
      <alignment horizontal="center" vertical="center" wrapText="1"/>
      <protection locked="0"/>
    </xf>
    <xf numFmtId="169" fontId="12" fillId="6" borderId="103" xfId="1" applyNumberFormat="1" applyFont="1" applyFill="1" applyBorder="1" applyAlignment="1" applyProtection="1">
      <alignment horizontal="center" vertical="center" wrapText="1"/>
      <protection locked="0"/>
    </xf>
    <xf numFmtId="169" fontId="12" fillId="6" borderId="25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4" xfId="11" applyNumberFormat="1" applyFont="1" applyFill="1" applyBorder="1" applyAlignment="1">
      <alignment horizontal="left" vertical="top" wrapText="1" indent="1"/>
    </xf>
    <xf numFmtId="4" fontId="11" fillId="0" borderId="39" xfId="12" applyNumberFormat="1" applyFont="1" applyFill="1" applyBorder="1" applyAlignment="1" applyProtection="1">
      <alignment horizontal="center" vertical="center" wrapText="1"/>
      <protection locked="0"/>
    </xf>
    <xf numFmtId="169" fontId="11" fillId="0" borderId="31" xfId="1" applyNumberFormat="1" applyFont="1" applyFill="1" applyBorder="1" applyAlignment="1" applyProtection="1">
      <alignment horizontal="center" vertical="center" wrapText="1"/>
      <protection locked="0"/>
    </xf>
    <xf numFmtId="169" fontId="11" fillId="0" borderId="32" xfId="1" applyNumberFormat="1" applyFont="1" applyFill="1" applyBorder="1" applyAlignment="1" applyProtection="1">
      <alignment horizontal="center" vertical="center" wrapText="1"/>
      <protection locked="0"/>
    </xf>
    <xf numFmtId="169" fontId="11" fillId="0" borderId="105" xfId="1" applyNumberFormat="1" applyFont="1" applyFill="1" applyBorder="1" applyAlignment="1" applyProtection="1">
      <alignment horizontal="center" vertical="center" wrapText="1"/>
      <protection locked="0"/>
    </xf>
    <xf numFmtId="169" fontId="11" fillId="0" borderId="106" xfId="1" applyNumberFormat="1" applyFont="1" applyFill="1" applyBorder="1" applyAlignment="1" applyProtection="1">
      <alignment horizontal="center" vertical="center" wrapText="1"/>
      <protection locked="0"/>
    </xf>
    <xf numFmtId="169" fontId="11" fillId="0" borderId="33" xfId="1" applyNumberFormat="1" applyFont="1" applyFill="1" applyBorder="1" applyAlignment="1" applyProtection="1">
      <alignment horizontal="center" vertical="center" wrapText="1"/>
      <protection locked="0"/>
    </xf>
    <xf numFmtId="169" fontId="11" fillId="4" borderId="106" xfId="1" applyNumberFormat="1" applyFont="1" applyFill="1" applyBorder="1" applyAlignment="1" applyProtection="1">
      <alignment horizontal="center" vertical="center" wrapText="1"/>
      <protection locked="0"/>
    </xf>
    <xf numFmtId="169" fontId="11" fillId="4" borderId="32" xfId="1" applyNumberFormat="1" applyFont="1" applyFill="1" applyBorder="1" applyAlignment="1" applyProtection="1">
      <alignment horizontal="center" vertical="center" wrapText="1"/>
      <protection locked="0"/>
    </xf>
    <xf numFmtId="169" fontId="11" fillId="4" borderId="33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104" xfId="11" applyNumberFormat="1" applyFont="1" applyFill="1" applyBorder="1" applyAlignment="1">
      <alignment horizontal="left" vertical="top" wrapText="1" indent="1"/>
    </xf>
    <xf numFmtId="4" fontId="12" fillId="6" borderId="104" xfId="11" applyNumberFormat="1" applyFont="1" applyFill="1" applyBorder="1" applyAlignment="1">
      <alignment vertical="top" wrapText="1"/>
    </xf>
    <xf numFmtId="4" fontId="11" fillId="6" borderId="39" xfId="12" applyNumberFormat="1" applyFont="1" applyFill="1" applyBorder="1" applyAlignment="1" applyProtection="1">
      <alignment horizontal="center" vertical="center" wrapText="1"/>
      <protection locked="0"/>
    </xf>
    <xf numFmtId="169" fontId="11" fillId="6" borderId="31" xfId="1" applyNumberFormat="1" applyFont="1" applyFill="1" applyBorder="1" applyAlignment="1" applyProtection="1">
      <alignment horizontal="center" vertical="center" wrapText="1"/>
      <protection locked="0"/>
    </xf>
    <xf numFmtId="169" fontId="11" fillId="6" borderId="32" xfId="1" applyNumberFormat="1" applyFont="1" applyFill="1" applyBorder="1" applyAlignment="1" applyProtection="1">
      <alignment horizontal="center" vertical="center" wrapText="1"/>
      <protection locked="0"/>
    </xf>
    <xf numFmtId="169" fontId="11" fillId="6" borderId="105" xfId="1" applyNumberFormat="1" applyFont="1" applyFill="1" applyBorder="1" applyAlignment="1" applyProtection="1">
      <alignment horizontal="center" vertical="center" wrapText="1"/>
      <protection locked="0"/>
    </xf>
    <xf numFmtId="169" fontId="12" fillId="6" borderId="106" xfId="1" applyNumberFormat="1" applyFont="1" applyFill="1" applyBorder="1" applyAlignment="1" applyProtection="1">
      <alignment horizontal="center" vertical="center" wrapText="1"/>
      <protection locked="0"/>
    </xf>
    <xf numFmtId="169" fontId="12" fillId="6" borderId="32" xfId="1" applyNumberFormat="1" applyFont="1" applyFill="1" applyBorder="1" applyAlignment="1" applyProtection="1">
      <alignment horizontal="center" vertical="center" wrapText="1"/>
      <protection locked="0"/>
    </xf>
    <xf numFmtId="169" fontId="12" fillId="6" borderId="33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104" xfId="11" applyNumberFormat="1" applyFont="1" applyFill="1" applyBorder="1" applyAlignment="1">
      <alignment horizontal="left" vertical="top" wrapText="1" indent="3"/>
    </xf>
    <xf numFmtId="4" fontId="11" fillId="6" borderId="104" xfId="11" applyNumberFormat="1" applyFont="1" applyFill="1" applyBorder="1" applyAlignment="1">
      <alignment horizontal="left" vertical="top" wrapText="1" indent="1"/>
    </xf>
    <xf numFmtId="169" fontId="11" fillId="6" borderId="106" xfId="1" applyNumberFormat="1" applyFont="1" applyFill="1" applyBorder="1" applyAlignment="1" applyProtection="1">
      <alignment horizontal="center" vertical="center" wrapText="1"/>
      <protection locked="0"/>
    </xf>
    <xf numFmtId="169" fontId="11" fillId="6" borderId="33" xfId="1" applyNumberFormat="1" applyFont="1" applyFill="1" applyBorder="1" applyAlignment="1" applyProtection="1">
      <alignment horizontal="center" vertical="center" wrapText="1"/>
      <protection locked="0"/>
    </xf>
    <xf numFmtId="4" fontId="11" fillId="6" borderId="104" xfId="11" applyNumberFormat="1" applyFont="1" applyFill="1" applyBorder="1" applyAlignment="1">
      <alignment vertical="top" wrapText="1"/>
    </xf>
    <xf numFmtId="4" fontId="12" fillId="4" borderId="104" xfId="11" applyNumberFormat="1" applyFont="1" applyFill="1" applyBorder="1" applyAlignment="1">
      <alignment vertical="center" wrapText="1"/>
    </xf>
    <xf numFmtId="4" fontId="12" fillId="4" borderId="39" xfId="12" applyNumberFormat="1" applyFont="1" applyFill="1" applyBorder="1" applyAlignment="1" applyProtection="1">
      <alignment horizontal="center" vertical="center" wrapText="1"/>
      <protection locked="0"/>
    </xf>
    <xf numFmtId="169" fontId="12" fillId="4" borderId="31" xfId="1" applyNumberFormat="1" applyFont="1" applyFill="1" applyBorder="1" applyAlignment="1" applyProtection="1">
      <alignment horizontal="center" vertical="center" wrapText="1"/>
      <protection locked="0"/>
    </xf>
    <xf numFmtId="169" fontId="12" fillId="4" borderId="32" xfId="1" applyNumberFormat="1" applyFont="1" applyFill="1" applyBorder="1" applyAlignment="1" applyProtection="1">
      <alignment horizontal="center" vertical="center" wrapText="1"/>
      <protection locked="0"/>
    </xf>
    <xf numFmtId="169" fontId="12" fillId="4" borderId="105" xfId="1" applyNumberFormat="1" applyFont="1" applyFill="1" applyBorder="1" applyAlignment="1" applyProtection="1">
      <alignment horizontal="center" vertical="center" wrapText="1"/>
      <protection locked="0"/>
    </xf>
    <xf numFmtId="169" fontId="12" fillId="4" borderId="106" xfId="1" applyNumberFormat="1" applyFont="1" applyFill="1" applyBorder="1" applyAlignment="1" applyProtection="1">
      <alignment horizontal="center" vertical="center" wrapText="1"/>
      <protection locked="0"/>
    </xf>
    <xf numFmtId="169" fontId="12" fillId="4" borderId="33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104" xfId="11" applyNumberFormat="1" applyFont="1" applyFill="1" applyBorder="1" applyAlignment="1">
      <alignment horizontal="left" vertical="top" wrapText="1" indent="1"/>
    </xf>
    <xf numFmtId="4" fontId="11" fillId="0" borderId="104" xfId="11" applyNumberFormat="1" applyFont="1" applyFill="1" applyBorder="1" applyAlignment="1">
      <alignment horizontal="right" vertical="top" wrapText="1"/>
    </xf>
    <xf numFmtId="170" fontId="11" fillId="0" borderId="39" xfId="1" applyNumberFormat="1" applyFont="1" applyFill="1" applyBorder="1" applyAlignment="1">
      <alignment horizontal="center" vertical="center"/>
    </xf>
    <xf numFmtId="169" fontId="11" fillId="0" borderId="105" xfId="1" applyNumberFormat="1" applyFont="1" applyFill="1" applyBorder="1" applyAlignment="1">
      <alignment horizontal="center" vertical="center"/>
    </xf>
    <xf numFmtId="169" fontId="11" fillId="0" borderId="31" xfId="1" applyNumberFormat="1" applyFont="1" applyFill="1" applyBorder="1" applyAlignment="1">
      <alignment horizontal="center" vertical="center"/>
    </xf>
    <xf numFmtId="169" fontId="11" fillId="0" borderId="32" xfId="1" applyNumberFormat="1" applyFont="1" applyFill="1" applyBorder="1" applyAlignment="1">
      <alignment horizontal="center" vertical="center"/>
    </xf>
    <xf numFmtId="171" fontId="11" fillId="0" borderId="31" xfId="1" applyNumberFormat="1" applyFont="1" applyFill="1" applyBorder="1" applyAlignment="1">
      <alignment horizontal="center" vertical="center"/>
    </xf>
    <xf numFmtId="171" fontId="11" fillId="0" borderId="32" xfId="1" applyNumberFormat="1" applyFont="1" applyFill="1" applyBorder="1" applyAlignment="1">
      <alignment horizontal="center" vertical="center"/>
    </xf>
    <xf numFmtId="171" fontId="11" fillId="0" borderId="105" xfId="1" applyNumberFormat="1" applyFont="1" applyFill="1" applyBorder="1" applyAlignment="1">
      <alignment horizontal="center" vertical="center"/>
    </xf>
    <xf numFmtId="4" fontId="16" fillId="0" borderId="104" xfId="11" applyNumberFormat="1" applyFont="1" applyFill="1" applyBorder="1" applyAlignment="1">
      <alignment horizontal="left" vertical="top" wrapText="1"/>
    </xf>
    <xf numFmtId="171" fontId="11" fillId="6" borderId="31" xfId="1" applyNumberFormat="1" applyFont="1" applyFill="1" applyBorder="1" applyAlignment="1" applyProtection="1">
      <alignment horizontal="center" vertical="center" wrapText="1"/>
      <protection locked="0"/>
    </xf>
    <xf numFmtId="171" fontId="11" fillId="6" borderId="32" xfId="1" applyNumberFormat="1" applyFont="1" applyFill="1" applyBorder="1" applyAlignment="1" applyProtection="1">
      <alignment horizontal="center" vertical="center" wrapText="1"/>
      <protection locked="0"/>
    </xf>
    <xf numFmtId="171" fontId="11" fillId="6" borderId="105" xfId="1" applyNumberFormat="1" applyFont="1" applyFill="1" applyBorder="1" applyAlignment="1" applyProtection="1">
      <alignment horizontal="center" vertical="center" wrapText="1"/>
      <protection locked="0"/>
    </xf>
    <xf numFmtId="171" fontId="11" fillId="0" borderId="31" xfId="1" applyNumberFormat="1" applyFont="1" applyFill="1" applyBorder="1" applyAlignment="1" applyProtection="1">
      <alignment horizontal="center" vertical="center" wrapText="1"/>
      <protection locked="0"/>
    </xf>
    <xf numFmtId="171" fontId="11" fillId="0" borderId="32" xfId="1" applyNumberFormat="1" applyFont="1" applyFill="1" applyBorder="1" applyAlignment="1" applyProtection="1">
      <alignment horizontal="center" vertical="center" wrapText="1"/>
      <protection locked="0"/>
    </xf>
    <xf numFmtId="171" fontId="11" fillId="0" borderId="105" xfId="1" applyNumberFormat="1" applyFont="1" applyFill="1" applyBorder="1" applyAlignment="1" applyProtection="1">
      <alignment horizontal="center" vertical="center" wrapText="1"/>
      <protection locked="0"/>
    </xf>
    <xf numFmtId="170" fontId="11" fillId="6" borderId="39" xfId="1" applyNumberFormat="1" applyFont="1" applyFill="1" applyBorder="1" applyAlignment="1">
      <alignment horizontal="center" vertical="center"/>
    </xf>
    <xf numFmtId="171" fontId="11" fillId="6" borderId="31" xfId="1" applyNumberFormat="1" applyFont="1" applyFill="1" applyBorder="1" applyAlignment="1">
      <alignment horizontal="center" vertical="center"/>
    </xf>
    <xf numFmtId="171" fontId="11" fillId="6" borderId="32" xfId="1" applyNumberFormat="1" applyFont="1" applyFill="1" applyBorder="1" applyAlignment="1">
      <alignment horizontal="center" vertical="center"/>
    </xf>
    <xf numFmtId="171" fontId="11" fillId="6" borderId="105" xfId="1" applyNumberFormat="1" applyFont="1" applyFill="1" applyBorder="1" applyAlignment="1">
      <alignment horizontal="center" vertical="center"/>
    </xf>
    <xf numFmtId="169" fontId="11" fillId="6" borderId="106" xfId="1" applyNumberFormat="1" applyFont="1" applyFill="1" applyBorder="1" applyAlignment="1">
      <alignment horizontal="center" vertical="center"/>
    </xf>
    <xf numFmtId="169" fontId="11" fillId="6" borderId="32" xfId="1" applyNumberFormat="1" applyFont="1" applyFill="1" applyBorder="1" applyAlignment="1">
      <alignment horizontal="center" vertical="center"/>
    </xf>
    <xf numFmtId="169" fontId="11" fillId="6" borderId="33" xfId="1" applyNumberFormat="1" applyFont="1" applyFill="1" applyBorder="1" applyAlignment="1">
      <alignment horizontal="center" vertical="center"/>
    </xf>
    <xf numFmtId="172" fontId="11" fillId="0" borderId="0" xfId="3" applyNumberFormat="1" applyFont="1" applyFill="1" applyBorder="1" applyAlignment="1" applyProtection="1">
      <alignment vertical="center"/>
    </xf>
    <xf numFmtId="4" fontId="11" fillId="0" borderId="30" xfId="11" applyNumberFormat="1" applyFont="1" applyFill="1" applyBorder="1" applyAlignment="1">
      <alignment horizontal="right" vertical="top" wrapText="1"/>
    </xf>
    <xf numFmtId="4" fontId="11" fillId="6" borderId="107" xfId="11" applyNumberFormat="1" applyFont="1" applyFill="1" applyBorder="1" applyAlignment="1">
      <alignment vertical="top" wrapText="1"/>
    </xf>
    <xf numFmtId="170" fontId="11" fillId="6" borderId="108" xfId="1" applyNumberFormat="1" applyFont="1" applyFill="1" applyBorder="1" applyAlignment="1">
      <alignment horizontal="center" vertical="center"/>
    </xf>
    <xf numFmtId="171" fontId="11" fillId="6" borderId="49" xfId="1" applyNumberFormat="1" applyFont="1" applyFill="1" applyBorder="1" applyAlignment="1">
      <alignment horizontal="center" vertical="center"/>
    </xf>
    <xf numFmtId="173" fontId="11" fillId="6" borderId="50" xfId="1" applyNumberFormat="1" applyFont="1" applyFill="1" applyBorder="1" applyAlignment="1">
      <alignment horizontal="center" vertical="center"/>
    </xf>
    <xf numFmtId="171" fontId="11" fillId="6" borderId="109" xfId="1" applyNumberFormat="1" applyFont="1" applyFill="1" applyBorder="1" applyAlignment="1">
      <alignment horizontal="center" vertical="center"/>
    </xf>
    <xf numFmtId="171" fontId="11" fillId="6" borderId="50" xfId="1" applyNumberFormat="1" applyFont="1" applyFill="1" applyBorder="1" applyAlignment="1">
      <alignment horizontal="center" vertical="center"/>
    </xf>
    <xf numFmtId="169" fontId="11" fillId="6" borderId="110" xfId="1" applyNumberFormat="1" applyFont="1" applyFill="1" applyBorder="1" applyAlignment="1" applyProtection="1">
      <alignment horizontal="center" vertical="center" wrapText="1"/>
      <protection locked="0"/>
    </xf>
    <xf numFmtId="169" fontId="11" fillId="6" borderId="50" xfId="1" applyNumberFormat="1" applyFont="1" applyFill="1" applyBorder="1" applyAlignment="1" applyProtection="1">
      <alignment horizontal="center" vertical="center" wrapText="1"/>
      <protection locked="0"/>
    </xf>
    <xf numFmtId="169" fontId="11" fillId="6" borderId="51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0" xfId="11" applyNumberFormat="1" applyFont="1" applyFill="1" applyBorder="1" applyAlignment="1">
      <alignment horizontal="left" vertical="top" wrapText="1"/>
    </xf>
    <xf numFmtId="174" fontId="11" fillId="0" borderId="101" xfId="1" applyNumberFormat="1" applyFont="1" applyFill="1" applyBorder="1" applyAlignment="1">
      <alignment horizontal="center" vertical="center"/>
    </xf>
    <xf numFmtId="43" fontId="11" fillId="0" borderId="23" xfId="1" applyNumberFormat="1" applyFont="1" applyFill="1" applyBorder="1" applyAlignment="1">
      <alignment horizontal="center" vertical="center"/>
    </xf>
    <xf numFmtId="175" fontId="11" fillId="0" borderId="24" xfId="1" applyNumberFormat="1" applyFont="1" applyFill="1" applyBorder="1" applyAlignment="1">
      <alignment horizontal="center" vertical="center"/>
    </xf>
    <xf numFmtId="43" fontId="11" fillId="0" borderId="102" xfId="1" applyNumberFormat="1" applyFont="1" applyFill="1" applyBorder="1" applyAlignment="1">
      <alignment horizontal="center" vertical="center"/>
    </xf>
    <xf numFmtId="175" fontId="11" fillId="0" borderId="103" xfId="1" applyNumberFormat="1" applyFont="1" applyFill="1" applyBorder="1" applyAlignment="1" applyProtection="1">
      <alignment horizontal="center" vertical="center" wrapText="1"/>
      <protection locked="0"/>
    </xf>
    <xf numFmtId="175" fontId="11" fillId="0" borderId="24" xfId="1" applyNumberFormat="1" applyFont="1" applyFill="1" applyBorder="1" applyAlignment="1" applyProtection="1">
      <alignment horizontal="center" vertical="center" wrapText="1"/>
      <protection locked="0"/>
    </xf>
    <xf numFmtId="175" fontId="11" fillId="0" borderId="25" xfId="1" applyNumberFormat="1" applyFont="1" applyFill="1" applyBorder="1" applyAlignment="1" applyProtection="1">
      <alignment horizontal="center" vertical="center" wrapText="1"/>
      <protection locked="0"/>
    </xf>
    <xf numFmtId="4" fontId="11" fillId="6" borderId="111" xfId="11" applyNumberFormat="1" applyFont="1" applyFill="1" applyBorder="1" applyAlignment="1">
      <alignment horizontal="left" vertical="top" wrapText="1"/>
    </xf>
    <xf numFmtId="4" fontId="11" fillId="6" borderId="112" xfId="12" applyNumberFormat="1" applyFont="1" applyFill="1" applyBorder="1" applyAlignment="1" applyProtection="1">
      <alignment horizontal="center" vertical="center" wrapText="1"/>
      <protection locked="0"/>
    </xf>
    <xf numFmtId="175" fontId="11" fillId="6" borderId="77" xfId="1" applyNumberFormat="1" applyFont="1" applyFill="1" applyBorder="1" applyAlignment="1" applyProtection="1">
      <alignment horizontal="center" vertical="center" wrapText="1"/>
      <protection locked="0"/>
    </xf>
    <xf numFmtId="175" fontId="11" fillId="6" borderId="78" xfId="1" applyNumberFormat="1" applyFont="1" applyFill="1" applyBorder="1" applyAlignment="1" applyProtection="1">
      <alignment horizontal="center" vertical="center" wrapText="1"/>
      <protection locked="0"/>
    </xf>
    <xf numFmtId="175" fontId="11" fillId="6" borderId="113" xfId="1" applyNumberFormat="1" applyFont="1" applyFill="1" applyBorder="1" applyAlignment="1" applyProtection="1">
      <alignment horizontal="center" vertical="center" wrapText="1"/>
      <protection locked="0"/>
    </xf>
    <xf numFmtId="175" fontId="11" fillId="6" borderId="114" xfId="1" applyNumberFormat="1" applyFont="1" applyFill="1" applyBorder="1" applyAlignment="1" applyProtection="1">
      <alignment horizontal="center" vertical="center" wrapText="1"/>
      <protection locked="0"/>
    </xf>
    <xf numFmtId="175" fontId="11" fillId="6" borderId="79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Border="1" applyAlignment="1" applyProtection="1">
      <alignment vertical="center"/>
    </xf>
    <xf numFmtId="0" fontId="11" fillId="0" borderId="7" xfId="3" applyFont="1" applyBorder="1" applyAlignment="1" applyProtection="1">
      <alignment vertical="center"/>
    </xf>
    <xf numFmtId="171" fontId="11" fillId="0" borderId="7" xfId="1" applyNumberFormat="1" applyFont="1" applyFill="1" applyBorder="1" applyAlignment="1" applyProtection="1">
      <alignment vertical="center"/>
    </xf>
    <xf numFmtId="171" fontId="11" fillId="0" borderId="20" xfId="1" applyNumberFormat="1" applyFont="1" applyFill="1" applyBorder="1" applyAlignment="1" applyProtection="1">
      <alignment vertical="center"/>
    </xf>
    <xf numFmtId="0" fontId="11" fillId="0" borderId="6" xfId="3" applyFont="1" applyFill="1" applyBorder="1" applyAlignment="1" applyProtection="1">
      <alignment vertical="center"/>
    </xf>
    <xf numFmtId="0" fontId="11" fillId="0" borderId="7" xfId="3" applyFont="1" applyFill="1" applyBorder="1" applyAlignment="1" applyProtection="1">
      <alignment vertical="center"/>
    </xf>
    <xf numFmtId="1" fontId="11" fillId="0" borderId="7" xfId="3" applyNumberFormat="1" applyFont="1" applyFill="1" applyBorder="1" applyAlignment="1" applyProtection="1">
      <alignment vertical="center"/>
    </xf>
    <xf numFmtId="0" fontId="11" fillId="0" borderId="8" xfId="3" applyFont="1" applyFill="1" applyBorder="1" applyAlignment="1" applyProtection="1">
      <alignment vertical="center"/>
    </xf>
    <xf numFmtId="4" fontId="12" fillId="0" borderId="0" xfId="3" applyNumberFormat="1" applyFont="1" applyFill="1" applyBorder="1" applyAlignment="1" applyProtection="1">
      <alignment vertical="center"/>
    </xf>
    <xf numFmtId="0" fontId="12" fillId="6" borderId="26" xfId="3" applyFont="1" applyFill="1" applyBorder="1" applyAlignment="1" applyProtection="1">
      <alignment horizontal="left" vertical="center" indent="1"/>
    </xf>
    <xf numFmtId="0" fontId="12" fillId="6" borderId="28" xfId="3" applyFont="1" applyFill="1" applyBorder="1" applyAlignment="1" applyProtection="1">
      <alignment vertical="center"/>
    </xf>
    <xf numFmtId="0" fontId="12" fillId="6" borderId="27" xfId="3" applyFont="1" applyFill="1" applyBorder="1" applyAlignment="1" applyProtection="1">
      <alignment vertical="center"/>
    </xf>
    <xf numFmtId="0" fontId="12" fillId="6" borderId="26" xfId="3" applyFont="1" applyFill="1" applyBorder="1" applyAlignment="1" applyProtection="1">
      <alignment vertical="center"/>
    </xf>
    <xf numFmtId="0" fontId="12" fillId="6" borderId="93" xfId="3" applyFont="1" applyFill="1" applyBorder="1" applyAlignment="1" applyProtection="1">
      <alignment vertical="center"/>
    </xf>
    <xf numFmtId="0" fontId="11" fillId="0" borderId="26" xfId="3" applyFont="1" applyFill="1" applyBorder="1" applyAlignment="1" applyProtection="1">
      <alignment vertical="center" wrapText="1"/>
    </xf>
    <xf numFmtId="0" fontId="11" fillId="0" borderId="28" xfId="3" applyFont="1" applyFill="1" applyBorder="1" applyAlignment="1" applyProtection="1">
      <alignment vertical="center"/>
    </xf>
    <xf numFmtId="170" fontId="11" fillId="0" borderId="28" xfId="3" applyNumberFormat="1" applyFont="1" applyFill="1" applyBorder="1" applyAlignment="1" applyProtection="1">
      <alignment vertical="center"/>
    </xf>
    <xf numFmtId="170" fontId="11" fillId="0" borderId="26" xfId="1" applyNumberFormat="1" applyFont="1" applyFill="1" applyBorder="1" applyAlignment="1" applyProtection="1">
      <alignment vertical="center"/>
    </xf>
    <xf numFmtId="170" fontId="11" fillId="0" borderId="28" xfId="1" applyNumberFormat="1" applyFont="1" applyFill="1" applyBorder="1" applyAlignment="1" applyProtection="1">
      <alignment vertical="center"/>
    </xf>
    <xf numFmtId="170" fontId="11" fillId="0" borderId="93" xfId="1" applyNumberFormat="1" applyFont="1" applyFill="1" applyBorder="1" applyAlignment="1" applyProtection="1">
      <alignment vertical="center"/>
    </xf>
    <xf numFmtId="171" fontId="11" fillId="4" borderId="26" xfId="1" applyNumberFormat="1" applyFont="1" applyFill="1" applyBorder="1" applyAlignment="1" applyProtection="1">
      <alignment vertical="center"/>
    </xf>
    <xf numFmtId="171" fontId="11" fillId="4" borderId="28" xfId="1" applyNumberFormat="1" applyFont="1" applyFill="1" applyBorder="1" applyAlignment="1" applyProtection="1">
      <alignment vertical="center"/>
    </xf>
    <xf numFmtId="171" fontId="11" fillId="4" borderId="93" xfId="1" applyNumberFormat="1" applyFont="1" applyFill="1" applyBorder="1" applyAlignment="1" applyProtection="1">
      <alignment vertical="center"/>
    </xf>
    <xf numFmtId="0" fontId="11" fillId="0" borderId="26" xfId="3" applyFont="1" applyBorder="1" applyAlignment="1" applyProtection="1">
      <alignment vertical="center" wrapText="1"/>
    </xf>
    <xf numFmtId="0" fontId="11" fillId="0" borderId="28" xfId="3" applyFont="1" applyBorder="1" applyAlignment="1" applyProtection="1">
      <alignment vertical="center"/>
    </xf>
    <xf numFmtId="170" fontId="11" fillId="0" borderId="26" xfId="1" applyNumberFormat="1" applyFont="1" applyFill="1" applyBorder="1" applyAlignment="1">
      <alignment vertical="center" wrapText="1"/>
    </xf>
    <xf numFmtId="171" fontId="11" fillId="0" borderId="28" xfId="3" applyNumberFormat="1" applyFont="1" applyBorder="1" applyAlignment="1" applyProtection="1">
      <alignment vertical="center"/>
    </xf>
    <xf numFmtId="170" fontId="11" fillId="0" borderId="28" xfId="1" applyNumberFormat="1" applyFont="1" applyFill="1" applyBorder="1" applyAlignment="1">
      <alignment vertical="center" wrapText="1"/>
    </xf>
    <xf numFmtId="43" fontId="11" fillId="0" borderId="28" xfId="3" applyNumberFormat="1" applyFont="1" applyBorder="1" applyAlignment="1" applyProtection="1">
      <alignment vertical="center"/>
    </xf>
    <xf numFmtId="171" fontId="11" fillId="6" borderId="26" xfId="1" applyNumberFormat="1" applyFont="1" applyFill="1" applyBorder="1" applyAlignment="1">
      <alignment vertical="center" wrapText="1"/>
    </xf>
    <xf numFmtId="171" fontId="11" fillId="6" borderId="28" xfId="1" applyNumberFormat="1" applyFont="1" applyFill="1" applyBorder="1" applyAlignment="1">
      <alignment vertical="center" wrapText="1"/>
    </xf>
    <xf numFmtId="171" fontId="11" fillId="6" borderId="28" xfId="1" applyNumberFormat="1" applyFont="1" applyFill="1" applyBorder="1" applyAlignment="1" applyProtection="1">
      <alignment vertical="center"/>
    </xf>
    <xf numFmtId="171" fontId="11" fillId="6" borderId="93" xfId="1" applyNumberFormat="1" applyFont="1" applyFill="1" applyBorder="1" applyAlignment="1" applyProtection="1">
      <alignment vertical="center"/>
    </xf>
    <xf numFmtId="0" fontId="29" fillId="0" borderId="0" xfId="3" applyFont="1" applyBorder="1" applyAlignment="1" applyProtection="1">
      <alignment vertical="center"/>
    </xf>
    <xf numFmtId="0" fontId="11" fillId="0" borderId="44" xfId="3" applyFont="1" applyBorder="1" applyAlignment="1" applyProtection="1">
      <alignment vertical="center" wrapText="1"/>
    </xf>
    <xf numFmtId="0" fontId="11" fillId="0" borderId="46" xfId="3" applyFont="1" applyBorder="1" applyAlignment="1" applyProtection="1">
      <alignment vertical="center"/>
    </xf>
    <xf numFmtId="170" fontId="11" fillId="0" borderId="44" xfId="1" applyNumberFormat="1" applyFont="1" applyFill="1" applyBorder="1" applyAlignment="1">
      <alignment wrapText="1"/>
    </xf>
    <xf numFmtId="170" fontId="11" fillId="0" borderId="46" xfId="1" applyNumberFormat="1" applyFont="1" applyFill="1" applyBorder="1" applyAlignment="1">
      <alignment wrapText="1"/>
    </xf>
    <xf numFmtId="170" fontId="11" fillId="0" borderId="46" xfId="1" applyNumberFormat="1" applyFont="1" applyFill="1" applyBorder="1" applyAlignment="1" applyProtection="1">
      <alignment vertical="center"/>
    </xf>
    <xf numFmtId="170" fontId="11" fillId="0" borderId="94" xfId="1" applyNumberFormat="1" applyFont="1" applyFill="1" applyBorder="1" applyAlignment="1" applyProtection="1">
      <alignment vertical="center"/>
    </xf>
    <xf numFmtId="0" fontId="30" fillId="0" borderId="0" xfId="4" applyFont="1" applyBorder="1" applyAlignment="1">
      <alignment wrapText="1"/>
    </xf>
    <xf numFmtId="0" fontId="30" fillId="0" borderId="0" xfId="4" applyFont="1" applyBorder="1" applyAlignment="1"/>
    <xf numFmtId="0" fontId="2" fillId="0" borderId="0" xfId="3" applyFont="1" applyFill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2" fillId="0" borderId="115" xfId="3" applyFont="1" applyBorder="1" applyAlignment="1" applyProtection="1">
      <alignment vertical="center"/>
    </xf>
    <xf numFmtId="0" fontId="2" fillId="8" borderId="0" xfId="3" applyFont="1" applyFill="1" applyAlignment="1" applyProtection="1">
      <alignment vertical="center"/>
    </xf>
    <xf numFmtId="0" fontId="6" fillId="0" borderId="0" xfId="5" applyFont="1" applyFill="1" applyBorder="1" applyAlignment="1" applyProtection="1">
      <alignment vertical="center"/>
    </xf>
    <xf numFmtId="0" fontId="6" fillId="3" borderId="0" xfId="5" applyFont="1" applyFill="1" applyBorder="1" applyAlignment="1" applyProtection="1">
      <alignment horizontal="right" vertical="center"/>
    </xf>
    <xf numFmtId="0" fontId="8" fillId="0" borderId="0" xfId="5" applyFont="1" applyFill="1" applyBorder="1" applyAlignment="1" applyProtection="1">
      <alignment vertical="center"/>
    </xf>
    <xf numFmtId="0" fontId="9" fillId="3" borderId="1" xfId="5" applyFont="1" applyFill="1" applyBorder="1" applyAlignment="1" applyProtection="1">
      <alignment horizontal="center" vertical="center" wrapText="1"/>
    </xf>
    <xf numFmtId="4" fontId="11" fillId="0" borderId="73" xfId="8" applyNumberFormat="1" applyFont="1" applyFill="1" applyBorder="1" applyAlignment="1" applyProtection="1">
      <alignment vertical="center" wrapText="1"/>
    </xf>
    <xf numFmtId="4" fontId="11" fillId="0" borderId="73" xfId="8" applyNumberFormat="1" applyFont="1" applyFill="1" applyBorder="1" applyAlignment="1" applyProtection="1">
      <alignment horizontal="center" vertical="center" wrapText="1"/>
    </xf>
    <xf numFmtId="0" fontId="11" fillId="0" borderId="15" xfId="10" applyNumberFormat="1" applyFont="1" applyFill="1" applyBorder="1" applyAlignment="1" applyProtection="1">
      <alignment vertical="center" wrapText="1"/>
    </xf>
    <xf numFmtId="0" fontId="11" fillId="0" borderId="34" xfId="10" applyNumberFormat="1" applyFont="1" applyFill="1" applyBorder="1" applyAlignment="1" applyProtection="1">
      <alignment vertical="center" wrapText="1"/>
    </xf>
    <xf numFmtId="0" fontId="12" fillId="5" borderId="17" xfId="3" applyFont="1" applyFill="1" applyBorder="1" applyAlignment="1" applyProtection="1">
      <alignment horizontal="left" vertical="center" indent="2"/>
    </xf>
    <xf numFmtId="0" fontId="12" fillId="5" borderId="18" xfId="3" applyFont="1" applyFill="1" applyBorder="1" applyAlignment="1" applyProtection="1">
      <alignment horizontal="left" vertical="center" indent="2"/>
    </xf>
    <xf numFmtId="0" fontId="17" fillId="5" borderId="17" xfId="3" applyFont="1" applyFill="1" applyBorder="1" applyAlignment="1" applyProtection="1">
      <alignment horizontal="left" vertical="center" indent="2"/>
    </xf>
    <xf numFmtId="0" fontId="17" fillId="5" borderId="18" xfId="3" applyFont="1" applyFill="1" applyBorder="1" applyAlignment="1" applyProtection="1">
      <alignment horizontal="left" vertical="center" indent="2"/>
    </xf>
    <xf numFmtId="0" fontId="17" fillId="5" borderId="71" xfId="3" applyFont="1" applyFill="1" applyBorder="1" applyAlignment="1" applyProtection="1">
      <alignment horizontal="left" vertical="center" indent="2"/>
    </xf>
    <xf numFmtId="0" fontId="17" fillId="5" borderId="1" xfId="3" applyFont="1" applyFill="1" applyBorder="1" applyAlignment="1" applyProtection="1">
      <alignment horizontal="left" vertical="center" indent="2"/>
    </xf>
    <xf numFmtId="0" fontId="17" fillId="5" borderId="17" xfId="3" applyFont="1" applyFill="1" applyBorder="1" applyAlignment="1" applyProtection="1">
      <alignment horizontal="left" vertical="center" wrapText="1"/>
    </xf>
    <xf numFmtId="0" fontId="17" fillId="5" borderId="18" xfId="3" applyFont="1" applyFill="1" applyBorder="1" applyAlignment="1" applyProtection="1">
      <alignment horizontal="left" vertical="center" wrapText="1"/>
    </xf>
    <xf numFmtId="0" fontId="1" fillId="0" borderId="18" xfId="4" applyBorder="1" applyAlignment="1">
      <alignment vertical="center" wrapText="1"/>
    </xf>
    <xf numFmtId="0" fontId="17" fillId="5" borderId="87" xfId="3" applyFont="1" applyFill="1" applyBorder="1" applyAlignment="1" applyProtection="1">
      <alignment horizontal="left" vertical="center" wrapText="1" indent="2"/>
    </xf>
    <xf numFmtId="0" fontId="17" fillId="5" borderId="0" xfId="3" applyFont="1" applyFill="1" applyBorder="1" applyAlignment="1" applyProtection="1">
      <alignment horizontal="left" vertical="center" wrapText="1" indent="2"/>
    </xf>
    <xf numFmtId="0" fontId="9" fillId="3" borderId="1" xfId="5" applyFont="1" applyFill="1" applyBorder="1" applyAlignment="1" applyProtection="1">
      <alignment horizontal="center" vertical="center" wrapText="1"/>
    </xf>
    <xf numFmtId="0" fontId="11" fillId="0" borderId="4" xfId="4" applyFont="1" applyFill="1" applyBorder="1" applyAlignment="1" applyProtection="1">
      <alignment horizontal="center" vertical="center" wrapText="1"/>
    </xf>
    <xf numFmtId="0" fontId="11" fillId="0" borderId="12" xfId="4" applyFont="1" applyFill="1" applyBorder="1" applyAlignment="1" applyProtection="1">
      <alignment horizontal="center" vertical="center" wrapText="1"/>
    </xf>
    <xf numFmtId="0" fontId="10" fillId="0" borderId="1" xfId="5" applyFont="1" applyFill="1" applyBorder="1" applyAlignment="1" applyProtection="1">
      <alignment horizontal="left" vertical="top" wrapText="1"/>
    </xf>
    <xf numFmtId="0" fontId="11" fillId="0" borderId="5" xfId="4" applyFont="1" applyFill="1" applyBorder="1" applyAlignment="1" applyProtection="1">
      <alignment horizontal="center" vertical="center" wrapText="1"/>
    </xf>
    <xf numFmtId="0" fontId="11" fillId="0" borderId="13" xfId="3" applyFont="1" applyBorder="1" applyAlignment="1" applyProtection="1">
      <alignment horizontal="center" vertical="center" wrapText="1"/>
    </xf>
    <xf numFmtId="0" fontId="12" fillId="0" borderId="126" xfId="4" applyFont="1" applyFill="1" applyBorder="1" applyAlignment="1" applyProtection="1">
      <alignment horizontal="center" vertical="center" wrapText="1"/>
    </xf>
    <xf numFmtId="0" fontId="12" fillId="0" borderId="127" xfId="4" applyFont="1" applyFill="1" applyBorder="1" applyAlignment="1" applyProtection="1">
      <alignment horizontal="center" vertical="center" wrapText="1"/>
    </xf>
    <xf numFmtId="0" fontId="12" fillId="0" borderId="21" xfId="4" applyFont="1" applyFill="1" applyBorder="1" applyAlignment="1" applyProtection="1">
      <alignment horizontal="center" vertical="center" wrapText="1"/>
    </xf>
    <xf numFmtId="0" fontId="12" fillId="0" borderId="7" xfId="4" applyFont="1" applyFill="1" applyBorder="1" applyAlignment="1" applyProtection="1">
      <alignment horizontal="center" vertical="center" wrapText="1"/>
    </xf>
    <xf numFmtId="0" fontId="12" fillId="0" borderId="8" xfId="4" applyFont="1" applyFill="1" applyBorder="1" applyAlignment="1" applyProtection="1">
      <alignment horizontal="center" vertical="center" wrapText="1"/>
    </xf>
    <xf numFmtId="0" fontId="12" fillId="4" borderId="126" xfId="4" applyFont="1" applyFill="1" applyBorder="1" applyAlignment="1" applyProtection="1">
      <alignment horizontal="center" vertical="center" wrapText="1"/>
    </xf>
    <xf numFmtId="0" fontId="12" fillId="4" borderId="127" xfId="4" applyFont="1" applyFill="1" applyBorder="1" applyAlignment="1" applyProtection="1">
      <alignment horizontal="center" vertical="center" wrapText="1"/>
    </xf>
    <xf numFmtId="0" fontId="12" fillId="4" borderId="21" xfId="4" applyFont="1" applyFill="1" applyBorder="1" applyAlignment="1" applyProtection="1">
      <alignment horizontal="center" vertical="center" wrapText="1"/>
    </xf>
    <xf numFmtId="0" fontId="11" fillId="0" borderId="10" xfId="4" applyFont="1" applyFill="1" applyBorder="1" applyAlignment="1" applyProtection="1">
      <alignment horizontal="center" vertical="center" wrapText="1"/>
    </xf>
    <xf numFmtId="0" fontId="1" fillId="0" borderId="16" xfId="4" applyBorder="1" applyAlignment="1">
      <alignment horizontal="center"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  <xf numFmtId="0" fontId="11" fillId="0" borderId="11" xfId="3" applyFont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center" vertical="center" wrapText="1"/>
    </xf>
    <xf numFmtId="0" fontId="11" fillId="0" borderId="12" xfId="3" applyFont="1" applyBorder="1" applyAlignment="1" applyProtection="1">
      <alignment horizontal="center" vertical="center" wrapText="1"/>
    </xf>
  </cellXfs>
  <cellStyles count="208">
    <cellStyle name="%" xfId="13"/>
    <cellStyle name="%_Inputs" xfId="14"/>
    <cellStyle name="%_Inputs (const)" xfId="15"/>
    <cellStyle name="%_Inputs Co" xfId="16"/>
    <cellStyle name="_Model_RAB Мой" xfId="17"/>
    <cellStyle name="_Model_RAB_MRSK_svod" xfId="18"/>
    <cellStyle name="_RAB с 2010 года" xfId="19"/>
    <cellStyle name="_выручка по присоединениям2" xfId="20"/>
    <cellStyle name="_Исходные данные для модели" xfId="21"/>
    <cellStyle name="_МОДЕЛЬ_1 (2)" xfId="22"/>
    <cellStyle name="_Модель_2.1" xfId="23"/>
    <cellStyle name="_МУП НУГЭС сбыт 2007 откоректированный" xfId="24"/>
    <cellStyle name="_НВВ 2009 постатейно свод по филиалам_09_02_09" xfId="25"/>
    <cellStyle name="_НВВ 2009 постатейно свод по филиалам_для Валентина" xfId="26"/>
    <cellStyle name="_НУГЭС 15 2007" xfId="27"/>
    <cellStyle name="_НУГЭС сбыт 2007" xfId="28"/>
    <cellStyle name="_Омск" xfId="29"/>
    <cellStyle name="_пр 5 тариф RAB" xfId="30"/>
    <cellStyle name="_Предожение _ДБП_2009 г ( согласованные БП)  (2)" xfId="31"/>
    <cellStyle name="_Приложение МТС-3-КС" xfId="32"/>
    <cellStyle name="_Приложение-МТС--2-1" xfId="33"/>
    <cellStyle name="_Расчет RAB_22072008" xfId="34"/>
    <cellStyle name="_Расчет RAB_Лен и МОЭСК_с 2010 года_14.04.2009_со сглаж_version 3.0_без ФСК" xfId="35"/>
    <cellStyle name="_Свод по ИПР (2)" xfId="36"/>
    <cellStyle name="_таблицы для расчетов28-04-08_2006-2009_прибыль корр_по ИА" xfId="37"/>
    <cellStyle name="_таблицы для расчетов28-04-08_2006-2009с ИА" xfId="38"/>
    <cellStyle name="_Форма 6  РТК.xls(отчет по Адр пр. ЛО)" xfId="39"/>
    <cellStyle name="_Формат разбивки по МРСК_РСК" xfId="40"/>
    <cellStyle name="_Формат_для Согласования" xfId="41"/>
    <cellStyle name="’ћѓћ‚›‰" xfId="42"/>
    <cellStyle name="”ќђќ‘ћ‚›‰" xfId="43"/>
    <cellStyle name="”љ‘ђћ‚ђќќ›‰" xfId="44"/>
    <cellStyle name="„…ќ…†ќ›‰" xfId="45"/>
    <cellStyle name="‡ђѓћ‹ћ‚ћљ1" xfId="46"/>
    <cellStyle name="‡ђѓћ‹ћ‚ћљ2" xfId="47"/>
    <cellStyle name="20% - Accent1" xfId="48"/>
    <cellStyle name="20% - Accent2" xfId="49"/>
    <cellStyle name="20% - Accent3" xfId="50"/>
    <cellStyle name="20% - Accent4" xfId="51"/>
    <cellStyle name="20% - Accent5" xfId="52"/>
    <cellStyle name="20% - Accent6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Ăčďĺđńńűëęŕ" xfId="72"/>
    <cellStyle name="Áĺççŕůčňíűé" xfId="73"/>
    <cellStyle name="Äĺíĺćíűé [0]_(ňŕá 3č)" xfId="74"/>
    <cellStyle name="Äĺíĺćíűé_(ňŕá 3č)" xfId="75"/>
    <cellStyle name="Bad" xfId="76"/>
    <cellStyle name="Calculation" xfId="77"/>
    <cellStyle name="Check Cell" xfId="78"/>
    <cellStyle name="Comma [0]_laroux" xfId="79"/>
    <cellStyle name="Comma_laroux" xfId="80"/>
    <cellStyle name="Comma0" xfId="81"/>
    <cellStyle name="Çŕůčňíűé" xfId="82"/>
    <cellStyle name="Currency [0]" xfId="83"/>
    <cellStyle name="Currency_laroux" xfId="84"/>
    <cellStyle name="Currency0" xfId="85"/>
    <cellStyle name="Date" xfId="86"/>
    <cellStyle name="Dates" xfId="87"/>
    <cellStyle name="E-mail" xfId="88"/>
    <cellStyle name="Euro" xfId="89"/>
    <cellStyle name="Explanatory Text" xfId="90"/>
    <cellStyle name="Fixed" xfId="91"/>
    <cellStyle name="Good" xfId="92"/>
    <cellStyle name="Heading" xfId="93"/>
    <cellStyle name="Heading 1" xfId="94"/>
    <cellStyle name="Heading 2" xfId="95"/>
    <cellStyle name="Heading 3" xfId="96"/>
    <cellStyle name="Heading 4" xfId="97"/>
    <cellStyle name="Heading2" xfId="98"/>
    <cellStyle name="Îáű÷íűé__FES" xfId="99"/>
    <cellStyle name="Îňęđűâŕâřŕ˙ń˙ ăčďĺđńńűëęŕ" xfId="100"/>
    <cellStyle name="Input" xfId="101"/>
    <cellStyle name="Inputs" xfId="102"/>
    <cellStyle name="Inputs (const)" xfId="103"/>
    <cellStyle name="Inputs Co" xfId="104"/>
    <cellStyle name="Linked Cell" xfId="105"/>
    <cellStyle name="Neutral" xfId="106"/>
    <cellStyle name="Normal_38" xfId="107"/>
    <cellStyle name="Normal1" xfId="108"/>
    <cellStyle name="Note" xfId="109"/>
    <cellStyle name="Ôčíŕíńîâűé [0]_(ňŕá 3č)" xfId="110"/>
    <cellStyle name="Ôčíŕíńîâűé_(ňŕá 3č)" xfId="111"/>
    <cellStyle name="Output" xfId="112"/>
    <cellStyle name="Price_Body" xfId="113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resData" xfId="143"/>
    <cellStyle name="SAPBEXresDataEmph" xfId="144"/>
    <cellStyle name="SAPBEXresItem" xfId="145"/>
    <cellStyle name="SAPBEXresItemX" xfId="146"/>
    <cellStyle name="SAPBEXstdData" xfId="147"/>
    <cellStyle name="SAPBEXstdDataEmph" xfId="148"/>
    <cellStyle name="SAPBEXstdItem" xfId="149"/>
    <cellStyle name="SAPBEXstdItemX" xfId="150"/>
    <cellStyle name="SAPBEXtitle" xfId="151"/>
    <cellStyle name="SAPBEXundefined" xfId="152"/>
    <cellStyle name="Table Heading" xfId="153"/>
    <cellStyle name="Title" xfId="154"/>
    <cellStyle name="Total" xfId="155"/>
    <cellStyle name="Warning Text" xfId="156"/>
    <cellStyle name="Беззащитный" xfId="157"/>
    <cellStyle name="Гиперссылка 2" xfId="158"/>
    <cellStyle name="Заголовок" xfId="6"/>
    <cellStyle name="ЗаголовокСтолбца" xfId="9"/>
    <cellStyle name="Защитный" xfId="159"/>
    <cellStyle name="Значение" xfId="160"/>
    <cellStyle name="Зоголовок" xfId="161"/>
    <cellStyle name="Итого" xfId="162"/>
    <cellStyle name="Мои наименования показателей" xfId="163"/>
    <cellStyle name="Мой заголовок" xfId="164"/>
    <cellStyle name="Мой заголовок листа" xfId="165"/>
    <cellStyle name="Обычный" xfId="0" builtinId="0"/>
    <cellStyle name="Обычный 2" xfId="166"/>
    <cellStyle name="Обычный 2 2" xfId="167"/>
    <cellStyle name="Обычный 2 3" xfId="4"/>
    <cellStyle name="Обычный 2_RAB с 2010 года" xfId="168"/>
    <cellStyle name="Обычный 2_НВВ - сети долгосрочный (15.07) - передано на оформление 2" xfId="3"/>
    <cellStyle name="Обычный 3" xfId="169"/>
    <cellStyle name="Обычный 4" xfId="170"/>
    <cellStyle name="Обычный 4 2" xfId="171"/>
    <cellStyle name="Обычный 4_Исходные данные для модели" xfId="172"/>
    <cellStyle name="Обычный 5" xfId="173"/>
    <cellStyle name="Обычный 6" xfId="174"/>
    <cellStyle name="Обычный 7" xfId="175"/>
    <cellStyle name="Обычный 8" xfId="176"/>
    <cellStyle name="Обычный 9" xfId="177"/>
    <cellStyle name="Обычный_ЖКУ_проект3" xfId="5"/>
    <cellStyle name="Обычный_Книга9" xfId="11"/>
    <cellStyle name="Обычный_НВВ 2009 постатейно свод по филиалам_09_02_09" xfId="10"/>
    <cellStyle name="Обычный_Формы 2-РЭК и  3-РЭК " xfId="12"/>
    <cellStyle name="По центру с переносом" xfId="178"/>
    <cellStyle name="По ширине с переносом" xfId="179"/>
    <cellStyle name="Поле ввода" xfId="180"/>
    <cellStyle name="Процентный" xfId="2" builtinId="5"/>
    <cellStyle name="Процентный 2" xfId="181"/>
    <cellStyle name="Процентный 2 2" xfId="182"/>
    <cellStyle name="Процентный 2 3" xfId="183"/>
    <cellStyle name="Процентный 3" xfId="184"/>
    <cellStyle name="Процентный 4" xfId="185"/>
    <cellStyle name="Процентный 5" xfId="7"/>
    <cellStyle name="Стиль 1" xfId="186"/>
    <cellStyle name="Стиль 1 2" xfId="187"/>
    <cellStyle name="Стиль 1_RAB с 2010 года" xfId="188"/>
    <cellStyle name="ТЕКСТ" xfId="189"/>
    <cellStyle name="Текстовый" xfId="190"/>
    <cellStyle name="Тысячи [0]_22гк" xfId="191"/>
    <cellStyle name="Тысячи_22гк" xfId="192"/>
    <cellStyle name="Финансовый" xfId="1" builtinId="3"/>
    <cellStyle name="Финансовый 2" xfId="193"/>
    <cellStyle name="Финансовый 3" xfId="194"/>
    <cellStyle name="Финансовый 4" xfId="195"/>
    <cellStyle name="Финансовый 5" xfId="196"/>
    <cellStyle name="Финансовый 6" xfId="197"/>
    <cellStyle name="Формула" xfId="198"/>
    <cellStyle name="Формула 2" xfId="199"/>
    <cellStyle name="Формула 3" xfId="200"/>
    <cellStyle name="Формула_A РТ 2009 Рязаньэнерго" xfId="201"/>
    <cellStyle name="Формула_GRES.2007.5" xfId="8"/>
    <cellStyle name="ФормулаВБ" xfId="202"/>
    <cellStyle name="ФормулаВБ 2" xfId="203"/>
    <cellStyle name="ФормулаНаКонтроль" xfId="204"/>
    <cellStyle name="Цифры по центру с десятыми" xfId="205"/>
    <cellStyle name="Џђћ–…ќ’ќ›‰" xfId="206"/>
    <cellStyle name="Шапка таблицы" xfId="2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ARYAB~1\LOCALS~1\Temp\notes6030C8\&#1053;&#1086;&#1074;&#1072;&#1103;%20&#1087;&#1072;&#1087;&#1082;&#1072;\PREDEL.ELEK.2011.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5&#1075;\&#1055;&#1053;&#1080;&#1050;%202015-2019&#1075;&#1075;\&#1058;&#1069;&#1057;&#105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4;&#1054;%20&#1058;&#1069;&#1057;&#1050;/&#1057;&#1077;&#1090;&#1077;&#1074;&#1072;&#1103;%20&#1086;&#1088;&#1075;&#1072;&#1085;&#1080;&#1079;&#1072;&#1094;&#1080;&#1103;%20&#1054;&#1054;&#1054;%20&#1058;&#1102;&#1084;&#1077;&#1085;&#1089;&#1082;&#1072;&#1103;%20&#1101;&#1083;&#1077;&#1082;&#1090;&#1088;&#1086;&#1089;&#1077;&#1090;&#1077;&#1074;&#1072;&#1103;%20&#1082;&#1086;&#1084;&#1087;&#1072;&#1085;&#1080;&#1103;/&#1056;&#1069;&#1050;/&#1058;&#1072;&#1088;&#1080;&#1092;%20&#1085;&#1072;%202015&#1075;/&#1055;&#1088;&#1086;&#1090;&#1086;&#1082;&#1086;&#1083;%20&#1085;&#1072;%202015-19&#1075;&#107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backup\data\&#1055;&#1086;&#1095;&#1090;&#1086;&#1074;&#1099;&#1081;%20&#1103;&#1097;&#1080;&#1082;\&#1055;&#1086;&#1095;&#1090;&#1072;%20&#1084;&#1072;&#1081;%202001\46010301&#1057;&#1077;&#1084;&#1077;&#1085;&#1086;&#1074;&#109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lina\Documents\&#1087;&#1088;&#1086;&#1095;&#1080;&#1077;%20&#1088;&#1072;&#1089;&#1095;&#1077;&#1090;&#1099;\&#1088;&#1072;&#1089;&#1095;&#1077;&#1090;%20&#1095;&#1080;&#1089;&#1083;&#1077;&#1085;&#1085;&#1086;&#1089;&#1090;&#1080;%20&#1076;&#1083;&#1103;%20&#1101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F160~1.ILC\LOCALS~1\Temp\Rar$DI00.281\REP.BLR.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YARYAB~1\LOCALS~1\Temp\notes6030C8\~193966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lina\Documents\&#1088;&#1072;&#1089;&#1095;&#1077;&#1090;%20&#1091;&#1089;&#1083;.&#1077;&#1076;\&#1063;&#1080;&#1089;&#1083;&#1077;&#1085;&#1085;&#1086;&#1089;&#1090;&#1100;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Главная для ТП"/>
      <sheetName val="1.15 (д.б.)"/>
      <sheetName val="Перегруппировка"/>
      <sheetName val="план 2000"/>
      <sheetName val="ПрЭС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ПРОГНОЗ_1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Гр5(о)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TEHSHEET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1.1 Приложение 1"/>
      <sheetName val="1.2 Приложение 1"/>
      <sheetName val="1.3 Приложение "/>
      <sheetName val="Приложение 2.1"/>
      <sheetName val="Приложение 2.2"/>
      <sheetName val="Приложение 2.3"/>
      <sheetName val="Приложение 2.4"/>
      <sheetName val="Приложение 3.1"/>
      <sheetName val="Приложение 3.2"/>
      <sheetName val="Приложение 3.3"/>
      <sheetName val="ТЭСК"/>
    </sheetNames>
    <definedNames>
      <definedName name="àî"/>
      <definedName name="cd"/>
      <definedName name="com"/>
      <definedName name="CompOt"/>
      <definedName name="CompOt2"/>
      <definedName name="CompRas"/>
      <definedName name="ct"/>
      <definedName name="ď"/>
      <definedName name="ďď"/>
      <definedName name="đđ"/>
      <definedName name="đđđ"/>
      <definedName name="dfgerhfd"/>
      <definedName name="dfhdfh"/>
      <definedName name="dhdfhd"/>
      <definedName name="dhdfhfd"/>
      <definedName name="dhfdhh"/>
      <definedName name="dsragh"/>
      <definedName name="ęĺ"/>
      <definedName name="ew"/>
      <definedName name="fg"/>
      <definedName name="fgnbgfngf"/>
      <definedName name="gdfhgh"/>
      <definedName name="gfg"/>
      <definedName name="gh"/>
      <definedName name="gtnn"/>
      <definedName name="h"/>
      <definedName name="hhh"/>
      <definedName name="hhy"/>
      <definedName name="îî"/>
      <definedName name="j"/>
      <definedName name="k"/>
      <definedName name="l00"/>
      <definedName name="l0000"/>
      <definedName name="l0l0l0"/>
      <definedName name="l0l0l0l0"/>
      <definedName name="_xlbgnm.M8"/>
      <definedName name="_xlbgnm.M9"/>
      <definedName name="nfyz"/>
      <definedName name="o"/>
      <definedName name="öó"/>
      <definedName name="P1_eso"/>
      <definedName name="P1_ESO_PROT"/>
      <definedName name="P1_net"/>
      <definedName name="P1_SBT_PROT"/>
      <definedName name="P1_SCOPE_CORR"/>
      <definedName name="P1_SCOPE_DOP"/>
      <definedName name="P1_SCOPE_FLOAD"/>
      <definedName name="P1_SCOPE_FRML"/>
      <definedName name="P1_SCOPE_FST7"/>
      <definedName name="P1_SCOPE_IND"/>
      <definedName name="P1_SCOPE_IND2"/>
      <definedName name="P1_SCOPE_NOTIND"/>
      <definedName name="P1_SCOPE_NotInd3"/>
      <definedName name="P1_SCOPE_SAVE2"/>
      <definedName name="P1_SET_PRT"/>
      <definedName name="P1_ДиапазонЗащиты"/>
      <definedName name="P16_SCOPE_FULL_LOAD"/>
      <definedName name="P17_SCOPE_FULL_LOAD"/>
      <definedName name="P2_SCOPE_CORR"/>
      <definedName name="P2_SCOPE_FULL_LOAD"/>
      <definedName name="P2_SCOPE_IND"/>
      <definedName name="P2_SCOPE_IND2"/>
      <definedName name="P2_SCOPE_NOTIND"/>
      <definedName name="P2_SCOPE_NotInd3"/>
      <definedName name="P2_SCOPE_SAVE2"/>
      <definedName name="P2_ДиапазонЗащиты"/>
      <definedName name="P3_SCOPE_FULL_LOAD"/>
      <definedName name="P3_SCOPE_IND"/>
      <definedName name="P3_SCOPE_IND2"/>
      <definedName name="P3_SCOPE_NOTIND"/>
      <definedName name="P3_ДиапазонЗащиты"/>
      <definedName name="P4_SCOPE_FULL_LOAD"/>
      <definedName name="P4_SCOPE_IND"/>
      <definedName name="P4_SCOPE_IND2"/>
      <definedName name="P4_SCOPE_NOTIND"/>
      <definedName name="P4_SCOPE_NotInd2"/>
      <definedName name="P4_ДиапазонЗащиты"/>
      <definedName name="P5_SCOPE_FULL_LOAD"/>
      <definedName name="P5_SCOPE_NOTIND"/>
      <definedName name="P5_SCOPE_NotInd2"/>
      <definedName name="P6_SCOPE_FULL_LOAD"/>
      <definedName name="P6_SCOPE_NOTIND"/>
      <definedName name="P6_SCOPE_NotInd2"/>
      <definedName name="P7_SCOPE_FULL_LOAD"/>
      <definedName name="P7_SCOPE_NOTIND"/>
      <definedName name="P7_SCOPE_NotInd2"/>
      <definedName name="P8_SCOPE_FULL_LOAD"/>
      <definedName name="P8_SCOPE_NOTIND"/>
      <definedName name="P9_SCOPE_FULL_LOAD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regfddg"/>
      <definedName name="rr"/>
      <definedName name="ŕŕ"/>
      <definedName name="upr"/>
      <definedName name="ůůů"/>
      <definedName name="VV"/>
      <definedName name="we"/>
      <definedName name="аа"/>
      <definedName name="АААААААА"/>
      <definedName name="ав"/>
      <definedName name="ап"/>
      <definedName name="аяыпамыпмипи"/>
      <definedName name="бб"/>
      <definedName name="в"/>
      <definedName name="в23ё"/>
      <definedName name="вап"/>
      <definedName name="Вар.их"/>
      <definedName name="Вар.КАЛМЭ"/>
      <definedName name="вв"/>
      <definedName name="вм"/>
      <definedName name="вмивртвр"/>
      <definedName name="вртт"/>
      <definedName name="гнлзщ"/>
      <definedName name="дж"/>
      <definedName name="доопатмо"/>
      <definedName name="Дополнение"/>
      <definedName name="еще"/>
      <definedName name="ж"/>
      <definedName name="жд"/>
      <definedName name="ий"/>
      <definedName name="й"/>
      <definedName name="йй"/>
      <definedName name="йфц"/>
      <definedName name="йц"/>
      <definedName name="йцу"/>
      <definedName name="ке"/>
      <definedName name="компенсация"/>
      <definedName name="кп"/>
      <definedName name="кпнрг"/>
      <definedName name="ктджщз"/>
      <definedName name="лара"/>
      <definedName name="ло"/>
      <definedName name="лор"/>
      <definedName name="мам"/>
      <definedName name="мым"/>
      <definedName name="нгг"/>
      <definedName name="олло"/>
      <definedName name="олс"/>
      <definedName name="ооо"/>
      <definedName name="отпуск"/>
      <definedName name="план56"/>
      <definedName name="ПМС"/>
      <definedName name="ПМС1"/>
      <definedName name="пппп"/>
      <definedName name="пр"/>
      <definedName name="рсср"/>
      <definedName name="с"/>
      <definedName name="с1"/>
      <definedName name="сваеррта"/>
      <definedName name="свмпвппв"/>
      <definedName name="себестоимость2"/>
      <definedName name="ск"/>
      <definedName name="сокращение"/>
      <definedName name="сомп"/>
      <definedName name="сомпас"/>
      <definedName name="сс"/>
      <definedName name="сссс"/>
      <definedName name="ссы"/>
      <definedName name="ссы2"/>
      <definedName name="таня"/>
      <definedName name="тепло"/>
      <definedName name="ть"/>
      <definedName name="у"/>
      <definedName name="у1"/>
      <definedName name="ук"/>
      <definedName name="уу"/>
      <definedName name="УФ"/>
      <definedName name="уыукпе"/>
      <definedName name="фам"/>
      <definedName name="Форма"/>
      <definedName name="фыаспит"/>
      <definedName name="ц"/>
      <definedName name="ц1"/>
      <definedName name="цу"/>
      <definedName name="цуа"/>
      <definedName name="черновик"/>
      <definedName name="щ"/>
      <definedName name="ыаппр"/>
      <definedName name="ыаупп"/>
      <definedName name="ыаыыа"/>
      <definedName name="ыв"/>
      <definedName name="ывпкывк"/>
      <definedName name="ывпмьпь"/>
      <definedName name="ымпы"/>
      <definedName name="ыпр"/>
      <definedName name="ыфса"/>
      <definedName name="ыыыы"/>
      <definedName name="ю"/>
      <definedName name="ююююююю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>
        <row r="10">
          <cell r="C10">
            <v>0.83333333333333337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протокол"/>
      <sheetName val="3"/>
      <sheetName val="4"/>
      <sheetName val="5"/>
      <sheetName val="16"/>
      <sheetName val="17"/>
      <sheetName val="17.1"/>
      <sheetName val="P2.1"/>
      <sheetName val="перекрестка"/>
      <sheetName val="P2.2"/>
      <sheetName val="TEHSHEET"/>
      <sheetName val="Потери  факт"/>
      <sheetName val="Услуга факт"/>
      <sheetName val="расчет по ИТ"/>
      <sheetName val="ПНиК"/>
      <sheetName val="свод"/>
      <sheetName val="24"/>
      <sheetName val="25"/>
    </sheetNames>
    <sheetDataSet>
      <sheetData sheetId="0"/>
      <sheetData sheetId="1">
        <row r="15">
          <cell r="B15">
            <v>2007</v>
          </cell>
        </row>
      </sheetData>
      <sheetData sheetId="2"/>
      <sheetData sheetId="3"/>
      <sheetData sheetId="4">
        <row r="13">
          <cell r="G13">
            <v>0</v>
          </cell>
        </row>
        <row r="14">
          <cell r="H14">
            <v>0</v>
          </cell>
        </row>
        <row r="15">
          <cell r="I15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</sheetData>
      <sheetData sheetId="5">
        <row r="13">
          <cell r="F13">
            <v>90.771999999999991</v>
          </cell>
        </row>
        <row r="14">
          <cell r="G14">
            <v>91.573999999999984</v>
          </cell>
        </row>
        <row r="15">
          <cell r="H15">
            <v>2.569999999999979</v>
          </cell>
        </row>
        <row r="17">
          <cell r="E17">
            <v>389.40699999999998</v>
          </cell>
          <cell r="F17">
            <v>23.449000000000002</v>
          </cell>
          <cell r="G17">
            <v>7.75</v>
          </cell>
        </row>
        <row r="19">
          <cell r="E19">
            <v>5.9850000000000003</v>
          </cell>
          <cell r="F19">
            <v>1.9039999999999999</v>
          </cell>
          <cell r="G19">
            <v>3.9039999999999999</v>
          </cell>
        </row>
        <row r="23">
          <cell r="E23">
            <v>292.64999999999998</v>
          </cell>
          <cell r="F23">
            <v>0.72499999999999998</v>
          </cell>
          <cell r="G23">
            <v>86.153000000000006</v>
          </cell>
          <cell r="H23">
            <v>2.57</v>
          </cell>
        </row>
        <row r="25">
          <cell r="E25">
            <v>292.64999999999998</v>
          </cell>
          <cell r="F25">
            <v>0.72499999999999998</v>
          </cell>
          <cell r="G25">
            <v>86.153000000000006</v>
          </cell>
          <cell r="H25">
            <v>2.57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F28">
            <v>20.018000000000001</v>
          </cell>
          <cell r="G28">
            <v>6.6970000000000001</v>
          </cell>
        </row>
      </sheetData>
      <sheetData sheetId="6">
        <row r="16">
          <cell r="E16">
            <v>4</v>
          </cell>
          <cell r="F16">
            <v>7</v>
          </cell>
          <cell r="G16">
            <v>3.77</v>
          </cell>
          <cell r="H16">
            <v>6</v>
          </cell>
          <cell r="I16">
            <v>10</v>
          </cell>
        </row>
        <row r="18">
          <cell r="E18">
            <v>4916.1607529999992</v>
          </cell>
          <cell r="F18">
            <v>5221.2060000000001</v>
          </cell>
          <cell r="G18">
            <v>22000</v>
          </cell>
          <cell r="H18">
            <v>5811.33</v>
          </cell>
          <cell r="I18">
            <v>22220</v>
          </cell>
        </row>
        <row r="19">
          <cell r="E19">
            <v>8</v>
          </cell>
          <cell r="F19">
            <v>7</v>
          </cell>
          <cell r="G19">
            <v>1</v>
          </cell>
          <cell r="H19">
            <v>7</v>
          </cell>
          <cell r="I19">
            <v>7</v>
          </cell>
        </row>
        <row r="20">
          <cell r="E20">
            <v>3.12</v>
          </cell>
          <cell r="F20">
            <v>2.27</v>
          </cell>
          <cell r="G20">
            <v>1</v>
          </cell>
          <cell r="H20">
            <v>2.27</v>
          </cell>
          <cell r="I20">
            <v>1</v>
          </cell>
        </row>
        <row r="23">
          <cell r="E23">
            <v>4</v>
          </cell>
          <cell r="F23">
            <v>12.5</v>
          </cell>
          <cell r="G23">
            <v>0</v>
          </cell>
          <cell r="H23">
            <v>12.5</v>
          </cell>
          <cell r="I23">
            <v>0</v>
          </cell>
        </row>
        <row r="26">
          <cell r="E26">
            <v>75</v>
          </cell>
          <cell r="F26">
            <v>86.153000000000006</v>
          </cell>
          <cell r="G26">
            <v>0</v>
          </cell>
          <cell r="H26">
            <v>67.53</v>
          </cell>
          <cell r="I26">
            <v>0</v>
          </cell>
        </row>
        <row r="29">
          <cell r="E29">
            <v>15</v>
          </cell>
          <cell r="G29">
            <v>0</v>
          </cell>
          <cell r="I29">
            <v>0</v>
          </cell>
        </row>
        <row r="32">
          <cell r="E32">
            <v>30.179181369698764</v>
          </cell>
          <cell r="G32">
            <v>0</v>
          </cell>
          <cell r="I32">
            <v>0</v>
          </cell>
        </row>
        <row r="34">
          <cell r="B34" t="str">
            <v>Выплаты за сверхплан.добычу.:</v>
          </cell>
        </row>
        <row r="37">
          <cell r="B37" t="str">
            <v>Выплаты к дню нефтяников</v>
          </cell>
        </row>
        <row r="38">
          <cell r="E38">
            <v>0</v>
          </cell>
          <cell r="G38">
            <v>0</v>
          </cell>
          <cell r="I38">
            <v>0</v>
          </cell>
        </row>
        <row r="41">
          <cell r="E41">
            <v>15</v>
          </cell>
          <cell r="F41">
            <v>15</v>
          </cell>
          <cell r="G41">
            <v>0</v>
          </cell>
          <cell r="H41">
            <v>15</v>
          </cell>
          <cell r="I41">
            <v>0</v>
          </cell>
        </row>
        <row r="45">
          <cell r="E45">
            <v>0</v>
          </cell>
          <cell r="G45">
            <v>0</v>
          </cell>
          <cell r="I45">
            <v>0</v>
          </cell>
        </row>
        <row r="46">
          <cell r="E46">
            <v>0</v>
          </cell>
          <cell r="G46">
            <v>0</v>
          </cell>
          <cell r="I46">
            <v>0</v>
          </cell>
        </row>
        <row r="47">
          <cell r="E47">
            <v>0</v>
          </cell>
          <cell r="G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1">
          <cell r="I51">
            <v>2666.4</v>
          </cell>
          <cell r="J51">
            <v>2755.884384</v>
          </cell>
          <cell r="K51">
            <v>2845.6435383868793</v>
          </cell>
          <cell r="L51">
            <v>2938.3261484321406</v>
          </cell>
          <cell r="M51">
            <v>3034.0274310865752</v>
          </cell>
        </row>
        <row r="53">
          <cell r="G53">
            <v>12</v>
          </cell>
          <cell r="I53">
            <v>12</v>
          </cell>
        </row>
        <row r="54">
          <cell r="G54">
            <v>12</v>
          </cell>
          <cell r="I54">
            <v>12</v>
          </cell>
        </row>
        <row r="56">
          <cell r="G56">
            <v>995.28</v>
          </cell>
          <cell r="I56">
            <v>2666.4</v>
          </cell>
        </row>
        <row r="57">
          <cell r="G57">
            <v>1007.28</v>
          </cell>
          <cell r="I57">
            <v>2678.4</v>
          </cell>
        </row>
        <row r="59">
          <cell r="G59">
            <v>1031.28</v>
          </cell>
          <cell r="I59">
            <v>2702.4</v>
          </cell>
        </row>
        <row r="64">
          <cell r="I64">
            <v>799.92</v>
          </cell>
          <cell r="J64">
            <v>826.76531519999992</v>
          </cell>
          <cell r="K64">
            <v>853.69306151606372</v>
          </cell>
          <cell r="L64">
            <v>881.49784452964218</v>
          </cell>
          <cell r="M64">
            <v>910.20822932597252</v>
          </cell>
        </row>
      </sheetData>
      <sheetData sheetId="7"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55">
          <cell r="G55">
            <v>0</v>
          </cell>
        </row>
        <row r="56">
          <cell r="G56">
            <v>0</v>
          </cell>
          <cell r="H56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9">
          <cell r="H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3.9108319107696961</v>
          </cell>
        </row>
        <row r="81">
          <cell r="H81">
            <v>0</v>
          </cell>
          <cell r="I81">
            <v>0</v>
          </cell>
        </row>
      </sheetData>
      <sheetData sheetId="8"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21">
          <cell r="F21">
            <v>0</v>
          </cell>
        </row>
      </sheetData>
      <sheetData sheetId="9">
        <row r="28">
          <cell r="J28">
            <v>0</v>
          </cell>
          <cell r="M28">
            <v>0</v>
          </cell>
        </row>
        <row r="39">
          <cell r="J39">
            <v>0</v>
          </cell>
          <cell r="M39">
            <v>0</v>
          </cell>
        </row>
        <row r="40">
          <cell r="J40">
            <v>64.439700000000002</v>
          </cell>
          <cell r="M40">
            <v>107.6317</v>
          </cell>
        </row>
        <row r="45">
          <cell r="J45">
            <v>24.122700000000002</v>
          </cell>
          <cell r="M45">
            <v>20.603400000000001</v>
          </cell>
        </row>
      </sheetData>
      <sheetData sheetId="10"/>
      <sheetData sheetId="11">
        <row r="50">
          <cell r="I50">
            <v>0</v>
          </cell>
          <cell r="L50">
            <v>0</v>
          </cell>
        </row>
        <row r="51">
          <cell r="I51">
            <v>0</v>
          </cell>
          <cell r="L51">
            <v>0</v>
          </cell>
        </row>
        <row r="52">
          <cell r="I52">
            <v>245.3</v>
          </cell>
          <cell r="L52">
            <v>857.2</v>
          </cell>
        </row>
        <row r="53">
          <cell r="I53">
            <v>0</v>
          </cell>
          <cell r="L53">
            <v>0</v>
          </cell>
        </row>
      </sheetData>
      <sheetData sheetId="12"/>
      <sheetData sheetId="13"/>
      <sheetData sheetId="14"/>
      <sheetData sheetId="15">
        <row r="21">
          <cell r="I21">
            <v>-5144.3862971899944</v>
          </cell>
        </row>
      </sheetData>
      <sheetData sheetId="16">
        <row r="80">
          <cell r="H80">
            <v>0.89749999999999996</v>
          </cell>
        </row>
        <row r="102">
          <cell r="B102" t="str">
            <v>Показатель надежности услуг</v>
          </cell>
        </row>
        <row r="104">
          <cell r="B104" t="str">
            <v>Показатель уровня качества обслуживания потребителей услуг ТСО</v>
          </cell>
        </row>
        <row r="105">
          <cell r="B105" t="str">
            <v>Показатель уровня качества осуществляемого технологического присоединения к сети</v>
          </cell>
        </row>
      </sheetData>
      <sheetData sheetId="17">
        <row r="10">
          <cell r="E10">
            <v>420.60599999999999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E11">
            <v>408.81299999999999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E12">
            <v>382.09800000000001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3">
          <cell r="E13">
            <v>6092.7363400000004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</row>
        <row r="14">
          <cell r="E14">
            <v>195.84784999999999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5">
          <cell r="E15">
            <v>0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6">
          <cell r="E16">
            <v>0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</row>
        <row r="17">
          <cell r="E17">
            <v>0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</row>
        <row r="18">
          <cell r="E18">
            <v>0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E19">
            <v>0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E20">
            <v>0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E21">
            <v>0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</row>
        <row r="22">
          <cell r="E22">
            <v>0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</row>
        <row r="23">
          <cell r="E23">
            <v>0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</row>
        <row r="24">
          <cell r="E24">
            <v>0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</row>
        <row r="25">
          <cell r="E25">
            <v>2666.4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</row>
        <row r="26">
          <cell r="E26">
            <v>799.92</v>
          </cell>
          <cell r="F26" t="e">
            <v>#REF!</v>
          </cell>
          <cell r="G26" t="e">
            <v>#REF!</v>
          </cell>
          <cell r="H26" t="e">
            <v>#REF!</v>
          </cell>
          <cell r="I26" t="e">
            <v>#REF!</v>
          </cell>
        </row>
        <row r="27">
          <cell r="E27">
            <v>0</v>
          </cell>
          <cell r="F27" t="e">
            <v>#REF!</v>
          </cell>
          <cell r="G27" t="e">
            <v>#REF!</v>
          </cell>
          <cell r="H27" t="e">
            <v>#REF!</v>
          </cell>
          <cell r="I27" t="e">
            <v>#REF!</v>
          </cell>
        </row>
        <row r="28">
          <cell r="E28">
            <v>2430.5684900000001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</row>
        <row r="29">
          <cell r="E29">
            <v>0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0">
          <cell r="E30">
            <v>0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</row>
        <row r="31">
          <cell r="E31">
            <v>0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</row>
        <row r="32">
          <cell r="E32">
            <v>0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</row>
        <row r="33">
          <cell r="E33">
            <v>0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E34">
            <v>604.42349000000002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5">
          <cell r="E35">
            <v>0.34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</row>
        <row r="36">
          <cell r="E36">
            <v>0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</row>
        <row r="37">
          <cell r="E37">
            <v>0.34</v>
          </cell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</row>
        <row r="38">
          <cell r="E38">
            <v>1825.8050000000001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</row>
        <row r="39">
          <cell r="E39">
            <v>12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0">
          <cell r="E40">
            <v>0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</row>
        <row r="41">
          <cell r="E41">
            <v>40.4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</row>
        <row r="42">
          <cell r="E42">
            <v>12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</row>
        <row r="43">
          <cell r="E43">
            <v>0</v>
          </cell>
          <cell r="F43" t="e">
            <v>#REF!</v>
          </cell>
          <cell r="G43" t="e">
            <v>#REF!</v>
          </cell>
          <cell r="H43" t="e">
            <v>#REF!</v>
          </cell>
          <cell r="I43" t="e">
            <v>#REF!</v>
          </cell>
        </row>
        <row r="44">
          <cell r="E44">
            <v>0</v>
          </cell>
          <cell r="F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</row>
        <row r="45">
          <cell r="E45">
            <v>0</v>
          </cell>
          <cell r="F45" t="e">
            <v>#REF!</v>
          </cell>
          <cell r="G45" t="e">
            <v>#REF!</v>
          </cell>
          <cell r="H45" t="e">
            <v>#REF!</v>
          </cell>
          <cell r="I45" t="e">
            <v>#REF!</v>
          </cell>
        </row>
        <row r="46">
          <cell r="E46">
            <v>5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</row>
        <row r="47">
          <cell r="E47">
            <v>50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48">
          <cell r="E48">
            <v>9.4049999999999994</v>
          </cell>
          <cell r="F48" t="e">
            <v>#REF!</v>
          </cell>
          <cell r="G48" t="e">
            <v>#REF!</v>
          </cell>
          <cell r="H48" t="e">
            <v>#REF!</v>
          </cell>
          <cell r="I48" t="e">
            <v>#REF!</v>
          </cell>
        </row>
        <row r="49">
          <cell r="E49">
            <v>1512</v>
          </cell>
          <cell r="F49" t="e">
            <v>#REF!</v>
          </cell>
          <cell r="G49" t="e">
            <v>#REF!</v>
          </cell>
          <cell r="H49" t="e">
            <v>#REF!</v>
          </cell>
          <cell r="I49" t="e">
            <v>#REF!</v>
          </cell>
        </row>
        <row r="50">
          <cell r="E50">
            <v>185.00000000000003</v>
          </cell>
          <cell r="F50" t="e">
            <v>#REF!</v>
          </cell>
          <cell r="G50" t="e">
            <v>#REF!</v>
          </cell>
          <cell r="H50" t="e">
            <v>#REF!</v>
          </cell>
          <cell r="I50" t="e">
            <v>#REF!</v>
          </cell>
        </row>
        <row r="51">
          <cell r="E51">
            <v>0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2"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 t="e">
            <v>#REF!</v>
          </cell>
        </row>
        <row r="53">
          <cell r="E53">
            <v>0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E55">
            <v>0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E56">
            <v>0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>
            <v>0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  <row r="58">
          <cell r="E58">
            <v>0</v>
          </cell>
          <cell r="F58" t="e">
            <v>#REF!</v>
          </cell>
          <cell r="G58" t="e">
            <v>#REF!</v>
          </cell>
          <cell r="H58" t="e">
            <v>#REF!</v>
          </cell>
          <cell r="I58" t="e">
            <v>#REF!</v>
          </cell>
        </row>
        <row r="59">
          <cell r="E59">
            <v>0</v>
          </cell>
          <cell r="F59" t="e">
            <v>#REF!</v>
          </cell>
          <cell r="G59" t="e">
            <v>#REF!</v>
          </cell>
          <cell r="H59" t="e">
            <v>#REF!</v>
          </cell>
          <cell r="I59" t="e">
            <v>#REF!</v>
          </cell>
        </row>
        <row r="60">
          <cell r="E60">
            <v>0</v>
          </cell>
          <cell r="F60" t="e">
            <v>#REF!</v>
          </cell>
          <cell r="G60" t="e">
            <v>#REF!</v>
          </cell>
          <cell r="H60" t="e">
            <v>#REF!</v>
          </cell>
          <cell r="I60" t="e">
            <v>#REF!</v>
          </cell>
        </row>
        <row r="61">
          <cell r="E61">
            <v>6092.7363400000004</v>
          </cell>
          <cell r="F61" t="e">
            <v>#REF!</v>
          </cell>
          <cell r="G61" t="e">
            <v>#REF!</v>
          </cell>
          <cell r="H61" t="e">
            <v>#REF!</v>
          </cell>
          <cell r="I61" t="e">
            <v>#REF!</v>
          </cell>
        </row>
        <row r="62">
          <cell r="E62">
            <v>0</v>
          </cell>
          <cell r="F62" t="e">
            <v>#REF!</v>
          </cell>
          <cell r="G62" t="e">
            <v>#REF!</v>
          </cell>
          <cell r="H62" t="e">
            <v>#REF!</v>
          </cell>
          <cell r="I62" t="e">
            <v>#REF!</v>
          </cell>
        </row>
        <row r="63">
          <cell r="E63">
            <v>0</v>
          </cell>
          <cell r="F63" t="e">
            <v>#REF!</v>
          </cell>
          <cell r="G63" t="e">
            <v>#REF!</v>
          </cell>
          <cell r="H63" t="e">
            <v>#REF!</v>
          </cell>
          <cell r="I63" t="e">
            <v>#REF!</v>
          </cell>
        </row>
        <row r="64">
          <cell r="E64">
            <v>0</v>
          </cell>
          <cell r="F64" t="e">
            <v>#REF!</v>
          </cell>
          <cell r="G64" t="e">
            <v>#REF!</v>
          </cell>
          <cell r="H64" t="e">
            <v>#REF!</v>
          </cell>
          <cell r="I64" t="e">
            <v>#REF!</v>
          </cell>
        </row>
        <row r="65">
          <cell r="E65">
            <v>127.38645488430035</v>
          </cell>
          <cell r="F65" t="e">
            <v>#REF!</v>
          </cell>
          <cell r="G65" t="e">
            <v>#REF!</v>
          </cell>
          <cell r="H65" t="e">
            <v>#REF!</v>
          </cell>
          <cell r="I65" t="e">
            <v>#REF!</v>
          </cell>
        </row>
        <row r="67">
          <cell r="E67">
            <v>91.153810000000007</v>
          </cell>
          <cell r="F67" t="e">
            <v>#REF!</v>
          </cell>
          <cell r="G67" t="e">
            <v>#REF!</v>
          </cell>
          <cell r="H67" t="e">
            <v>#REF!</v>
          </cell>
          <cell r="I67" t="e">
            <v>#REF!</v>
          </cell>
        </row>
        <row r="68">
          <cell r="E68">
            <v>0</v>
          </cell>
          <cell r="F68" t="e">
            <v>#REF!</v>
          </cell>
          <cell r="G68" t="e">
            <v>#REF!</v>
          </cell>
          <cell r="H68" t="e">
            <v>#REF!</v>
          </cell>
          <cell r="I68" t="e">
            <v>#REF!</v>
          </cell>
        </row>
        <row r="69">
          <cell r="E69">
            <v>0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</row>
        <row r="70">
          <cell r="E70">
            <v>0</v>
          </cell>
          <cell r="F70" t="e">
            <v>#REF!</v>
          </cell>
          <cell r="G70" t="e">
            <v>#REF!</v>
          </cell>
          <cell r="H70" t="e">
            <v>#REF!</v>
          </cell>
          <cell r="I70" t="e">
            <v>#REF!</v>
          </cell>
        </row>
        <row r="71">
          <cell r="E71">
            <v>0</v>
          </cell>
          <cell r="F71" t="e">
            <v>#REF!</v>
          </cell>
          <cell r="G71" t="e">
            <v>#REF!</v>
          </cell>
          <cell r="H71" t="e">
            <v>#REF!</v>
          </cell>
          <cell r="I71" t="e">
            <v>#REF!</v>
          </cell>
        </row>
        <row r="72">
          <cell r="E72">
            <v>0</v>
          </cell>
          <cell r="F72" t="e">
            <v>#REF!</v>
          </cell>
          <cell r="G72" t="e">
            <v>#REF!</v>
          </cell>
          <cell r="H72" t="e">
            <v>#REF!</v>
          </cell>
          <cell r="I72" t="e">
            <v>#REF!</v>
          </cell>
        </row>
        <row r="73">
          <cell r="E73">
            <v>0</v>
          </cell>
          <cell r="F73" t="e">
            <v>#REF!</v>
          </cell>
          <cell r="G73" t="e">
            <v>#REF!</v>
          </cell>
          <cell r="H73" t="e">
            <v>#REF!</v>
          </cell>
          <cell r="I73" t="e">
            <v>#REF!</v>
          </cell>
        </row>
        <row r="74">
          <cell r="E74">
            <v>91.153810000000007</v>
          </cell>
          <cell r="F74" t="e">
            <v>#REF!</v>
          </cell>
          <cell r="G74" t="e">
            <v>#REF!</v>
          </cell>
          <cell r="H74" t="e">
            <v>#REF!</v>
          </cell>
          <cell r="I74" t="e">
            <v>#REF!</v>
          </cell>
        </row>
        <row r="75">
          <cell r="E75">
            <v>0</v>
          </cell>
          <cell r="F75" t="e">
            <v>#REF!</v>
          </cell>
          <cell r="G75" t="e">
            <v>#REF!</v>
          </cell>
          <cell r="H75" t="e">
            <v>#REF!</v>
          </cell>
          <cell r="I75" t="e">
            <v>#REF!</v>
          </cell>
        </row>
        <row r="77">
          <cell r="E77">
            <v>0</v>
          </cell>
          <cell r="F77" t="e">
            <v>#REF!</v>
          </cell>
          <cell r="G77" t="e">
            <v>#REF!</v>
          </cell>
          <cell r="H77" t="e">
            <v>#REF!</v>
          </cell>
          <cell r="I77" t="e">
            <v>#REF!</v>
          </cell>
        </row>
        <row r="79">
          <cell r="E79">
            <v>113.9422625</v>
          </cell>
          <cell r="F79" t="e">
            <v>#REF!</v>
          </cell>
          <cell r="G79" t="e">
            <v>#REF!</v>
          </cell>
          <cell r="H79" t="e">
            <v>#REF!</v>
          </cell>
          <cell r="I79" t="e">
            <v>#REF!</v>
          </cell>
        </row>
        <row r="80">
          <cell r="E80">
            <v>22.788452500000002</v>
          </cell>
          <cell r="F80" t="e">
            <v>#REF!</v>
          </cell>
          <cell r="G80" t="e">
            <v>#REF!</v>
          </cell>
          <cell r="H80" t="e">
            <v>#REF!</v>
          </cell>
          <cell r="I80" t="e">
            <v>#REF!</v>
          </cell>
        </row>
        <row r="81">
          <cell r="E81">
            <v>0</v>
          </cell>
          <cell r="F81" t="e">
            <v>#REF!</v>
          </cell>
          <cell r="G81" t="e">
            <v>#REF!</v>
          </cell>
          <cell r="H81" t="e">
            <v>#REF!</v>
          </cell>
          <cell r="I81" t="e">
            <v>#REF!</v>
          </cell>
        </row>
        <row r="82">
          <cell r="E82">
            <v>0</v>
          </cell>
          <cell r="F82" t="e">
            <v>#REF!</v>
          </cell>
          <cell r="G82" t="e">
            <v>#REF!</v>
          </cell>
          <cell r="H82" t="e">
            <v>#REF!</v>
          </cell>
          <cell r="I82" t="e">
            <v>#REF!</v>
          </cell>
        </row>
        <row r="83">
          <cell r="E83">
            <v>22.311993317413041</v>
          </cell>
          <cell r="F83" t="e">
            <v>#REF!</v>
          </cell>
          <cell r="G83" t="e">
            <v>#REF!</v>
          </cell>
          <cell r="H83" t="e">
            <v>#REF!</v>
          </cell>
          <cell r="I83" t="e">
            <v>#REF!</v>
          </cell>
        </row>
        <row r="84">
          <cell r="E84">
            <v>0.47645918258696085</v>
          </cell>
          <cell r="F84" t="e">
            <v>#REF!</v>
          </cell>
          <cell r="G84" t="e">
            <v>#REF!</v>
          </cell>
          <cell r="H84" t="e">
            <v>#REF!</v>
          </cell>
          <cell r="I84" t="e">
            <v>#REF!</v>
          </cell>
        </row>
        <row r="86">
          <cell r="E86">
            <v>-2958.5372197129991</v>
          </cell>
          <cell r="F86" t="e">
            <v>#REF!</v>
          </cell>
          <cell r="G86" t="e">
            <v>#REF!</v>
          </cell>
          <cell r="H86" t="e">
            <v>#REF!</v>
          </cell>
          <cell r="I86" t="e">
            <v>#REF!</v>
          </cell>
        </row>
        <row r="88">
          <cell r="E88">
            <v>22.788452500000002</v>
          </cell>
          <cell r="F88" t="e">
            <v>#REF!</v>
          </cell>
          <cell r="G88" t="e">
            <v>#REF!</v>
          </cell>
          <cell r="H88" t="e">
            <v>#REF!</v>
          </cell>
          <cell r="I88" t="e">
            <v>#REF!</v>
          </cell>
        </row>
        <row r="89">
          <cell r="E89">
            <v>0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</row>
        <row r="90">
          <cell r="E90">
            <v>0</v>
          </cell>
          <cell r="F90" t="e">
            <v>#REF!</v>
          </cell>
          <cell r="G90" t="e">
            <v>#REF!</v>
          </cell>
          <cell r="H90" t="e">
            <v>#REF!</v>
          </cell>
          <cell r="I90" t="e">
            <v>#REF!</v>
          </cell>
        </row>
        <row r="91">
          <cell r="E91">
            <v>22.311993317413041</v>
          </cell>
          <cell r="F91" t="e">
            <v>#REF!</v>
          </cell>
          <cell r="G91" t="e">
            <v>#REF!</v>
          </cell>
          <cell r="H91" t="e">
            <v>#REF!</v>
          </cell>
          <cell r="I91" t="e">
            <v>#REF!</v>
          </cell>
        </row>
        <row r="92">
          <cell r="E92">
            <v>0.47645918258696085</v>
          </cell>
          <cell r="F92" t="e">
            <v>#REF!</v>
          </cell>
          <cell r="G92" t="e">
            <v>#REF!</v>
          </cell>
          <cell r="H92" t="e">
            <v>#REF!</v>
          </cell>
          <cell r="I92" t="e">
            <v>#REF!</v>
          </cell>
        </row>
        <row r="94">
          <cell r="E94">
            <v>3248.141382787001</v>
          </cell>
          <cell r="F94" t="e">
            <v>#REF!</v>
          </cell>
          <cell r="G94" t="e">
            <v>#REF!</v>
          </cell>
          <cell r="H94" t="e">
            <v>#REF!</v>
          </cell>
          <cell r="I94" t="e">
            <v>#REF!</v>
          </cell>
        </row>
        <row r="97">
          <cell r="E97">
            <v>0.37402656586974514</v>
          </cell>
          <cell r="F97" t="e">
            <v>#REF!</v>
          </cell>
          <cell r="G97" t="e">
            <v>#REF!</v>
          </cell>
          <cell r="H97" t="e">
            <v>#REF!</v>
          </cell>
          <cell r="I97" t="e">
            <v>#REF!</v>
          </cell>
        </row>
        <row r="98">
          <cell r="E98">
            <v>3.2961494702055982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</row>
        <row r="100">
          <cell r="E100">
            <v>0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</row>
        <row r="102">
          <cell r="E102">
            <v>0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</row>
        <row r="103">
          <cell r="E103">
            <v>0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</row>
        <row r="104">
          <cell r="E104">
            <v>0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</row>
        <row r="105">
          <cell r="E105">
            <v>0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</row>
        <row r="106">
          <cell r="E106">
            <v>0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</row>
        <row r="107">
          <cell r="E107">
            <v>0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</row>
        <row r="108">
          <cell r="E108">
            <v>0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</row>
        <row r="109">
          <cell r="E109">
            <v>0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</row>
        <row r="110">
          <cell r="E110">
            <v>0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</row>
        <row r="111">
          <cell r="E111">
            <v>0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</row>
        <row r="112">
          <cell r="E112">
            <v>0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</row>
        <row r="113">
          <cell r="E113">
            <v>0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</row>
        <row r="116">
          <cell r="E116">
            <v>20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</row>
        <row r="117">
          <cell r="E117">
            <v>30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</row>
        <row r="119">
          <cell r="E119">
            <v>985.43510000000003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</row>
        <row r="120">
          <cell r="E120">
            <v>0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</row>
        <row r="121">
          <cell r="E121">
            <v>0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</row>
        <row r="122">
          <cell r="E122">
            <v>964.83170000000007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</row>
        <row r="123">
          <cell r="E123">
            <v>20.603400000000001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</row>
      </sheetData>
      <sheetData sheetId="18">
        <row r="8">
          <cell r="E8" t="e">
            <v>#REF!</v>
          </cell>
          <cell r="F8" t="e">
            <v>#REF!</v>
          </cell>
          <cell r="G8">
            <v>127.38645488430035</v>
          </cell>
        </row>
        <row r="9">
          <cell r="E9" t="e">
            <v>#REF!</v>
          </cell>
          <cell r="F9" t="e">
            <v>#REF!</v>
          </cell>
          <cell r="G9">
            <v>0</v>
          </cell>
        </row>
        <row r="10">
          <cell r="E10" t="e">
            <v>#REF!</v>
          </cell>
          <cell r="F10" t="e">
            <v>#REF!</v>
          </cell>
          <cell r="G10">
            <v>0</v>
          </cell>
        </row>
        <row r="12">
          <cell r="E12" t="e">
            <v>#REF!</v>
          </cell>
          <cell r="F12" t="e">
            <v>#REF!</v>
          </cell>
          <cell r="G12">
            <v>0</v>
          </cell>
        </row>
        <row r="13">
          <cell r="E13" t="e">
            <v>#REF!</v>
          </cell>
          <cell r="F13" t="e">
            <v>#REF!</v>
          </cell>
          <cell r="G13">
            <v>0</v>
          </cell>
        </row>
        <row r="14">
          <cell r="E14" t="e">
            <v>#REF!</v>
          </cell>
          <cell r="F14" t="e">
            <v>#REF!</v>
          </cell>
          <cell r="G14">
            <v>127.38645488430035</v>
          </cell>
        </row>
        <row r="15">
          <cell r="E15" t="e">
            <v>#REF!</v>
          </cell>
          <cell r="F15" t="e">
            <v>#REF!</v>
          </cell>
          <cell r="G15">
            <v>22.788452500000002</v>
          </cell>
        </row>
        <row r="16">
          <cell r="E16" t="e">
            <v>#REF!</v>
          </cell>
          <cell r="F16" t="e">
            <v>#REF!</v>
          </cell>
          <cell r="G16">
            <v>0</v>
          </cell>
        </row>
        <row r="17">
          <cell r="E17" t="e">
            <v>#REF!</v>
          </cell>
          <cell r="F17" t="e">
            <v>#REF!</v>
          </cell>
          <cell r="G17">
            <v>22.311993317413041</v>
          </cell>
        </row>
        <row r="19">
          <cell r="E19" t="e">
            <v>#REF!</v>
          </cell>
          <cell r="F19" t="e">
            <v>#REF!</v>
          </cell>
          <cell r="G19">
            <v>0</v>
          </cell>
        </row>
        <row r="20">
          <cell r="E20" t="e">
            <v>#REF!</v>
          </cell>
          <cell r="F20" t="e">
            <v>#REF!</v>
          </cell>
          <cell r="G20">
            <v>22.311993317413041</v>
          </cell>
        </row>
        <row r="21">
          <cell r="E21" t="e">
            <v>#REF!</v>
          </cell>
          <cell r="F21" t="e">
            <v>#REF!</v>
          </cell>
          <cell r="G21">
            <v>0.47645918258696085</v>
          </cell>
        </row>
        <row r="22">
          <cell r="E22" t="e">
            <v>#REF!</v>
          </cell>
          <cell r="F22" t="e">
            <v>#REF!</v>
          </cell>
          <cell r="G22">
            <v>17.88922732852388</v>
          </cell>
        </row>
        <row r="23">
          <cell r="E23" t="e">
            <v>#REF!</v>
          </cell>
          <cell r="F23" t="e">
            <v>#REF!</v>
          </cell>
          <cell r="G23">
            <v>150.17490738430035</v>
          </cell>
        </row>
        <row r="24">
          <cell r="E24" t="e">
            <v>#REF!</v>
          </cell>
          <cell r="F24" t="e">
            <v>#REF!</v>
          </cell>
          <cell r="G24">
            <v>0</v>
          </cell>
        </row>
        <row r="25">
          <cell r="E25" t="e">
            <v>#REF!</v>
          </cell>
          <cell r="F25" t="e">
            <v>#REF!</v>
          </cell>
          <cell r="G25">
            <v>22.311993317413041</v>
          </cell>
        </row>
        <row r="27">
          <cell r="E27" t="e">
            <v>#REF!</v>
          </cell>
          <cell r="F27" t="e">
            <v>#REF!</v>
          </cell>
          <cell r="G27">
            <v>0</v>
          </cell>
        </row>
        <row r="28">
          <cell r="E28" t="e">
            <v>#REF!</v>
          </cell>
          <cell r="F28" t="e">
            <v>#REF!</v>
          </cell>
          <cell r="G28">
            <v>22.311993317413041</v>
          </cell>
        </row>
        <row r="29">
          <cell r="E29" t="e">
            <v>#REF!</v>
          </cell>
          <cell r="F29" t="e">
            <v>#REF!</v>
          </cell>
          <cell r="G29">
            <v>127.86291406688731</v>
          </cell>
        </row>
        <row r="30">
          <cell r="E30" t="e">
            <v>#REF!</v>
          </cell>
          <cell r="F30" t="e">
            <v>#REF!</v>
          </cell>
          <cell r="G30">
            <v>292.64999999999998</v>
          </cell>
        </row>
        <row r="31">
          <cell r="E31" t="e">
            <v>#REF!</v>
          </cell>
          <cell r="F31" t="e">
            <v>#REF!</v>
          </cell>
          <cell r="G31">
            <v>116.16300000000001</v>
          </cell>
        </row>
        <row r="32">
          <cell r="E32" t="e">
            <v>#REF!</v>
          </cell>
          <cell r="F32" t="e">
            <v>#REF!</v>
          </cell>
          <cell r="G32">
            <v>95.42</v>
          </cell>
        </row>
        <row r="33">
          <cell r="E33" t="e">
            <v>#REF!</v>
          </cell>
          <cell r="F33" t="e">
            <v>#REF!</v>
          </cell>
          <cell r="G33">
            <v>2.57</v>
          </cell>
        </row>
        <row r="35">
          <cell r="E35" t="e">
            <v>#REF!</v>
          </cell>
          <cell r="F35" t="e">
            <v>#REF!</v>
          </cell>
          <cell r="G35">
            <v>0</v>
          </cell>
        </row>
        <row r="38">
          <cell r="E38" t="e">
            <v>#REF!</v>
          </cell>
          <cell r="G38">
            <v>0</v>
          </cell>
        </row>
        <row r="39">
          <cell r="E39" t="e">
            <v>#REF!</v>
          </cell>
          <cell r="F39" t="e">
            <v>#REF!</v>
          </cell>
          <cell r="G39">
            <v>19.485776319965275</v>
          </cell>
        </row>
        <row r="40">
          <cell r="E40" t="e">
            <v>#REF!</v>
          </cell>
          <cell r="F40" t="e">
            <v>#REF!</v>
          </cell>
          <cell r="G40">
            <v>4216.2714116982424</v>
          </cell>
        </row>
        <row r="42">
          <cell r="E42" t="e">
            <v>#REF!</v>
          </cell>
          <cell r="F42" t="e">
            <v>#REF!</v>
          </cell>
          <cell r="G42" t="e">
            <v>#DIV/0!</v>
          </cell>
        </row>
        <row r="45">
          <cell r="E45" t="e">
            <v>#REF!</v>
          </cell>
          <cell r="F45" t="e">
            <v>#REF!</v>
          </cell>
          <cell r="G45" t="e">
            <v>#DIV/0!</v>
          </cell>
        </row>
        <row r="46">
          <cell r="E46" t="e">
            <v>#REF!</v>
          </cell>
          <cell r="F46" t="e">
            <v>#REF!</v>
          </cell>
          <cell r="G46" t="e">
            <v>#DIV/0!</v>
          </cell>
        </row>
        <row r="47">
          <cell r="E47" t="e">
            <v>#REF!</v>
          </cell>
          <cell r="F47" t="e">
            <v>#REF!</v>
          </cell>
          <cell r="G47" t="e">
            <v>#DIV/0!</v>
          </cell>
        </row>
        <row r="49">
          <cell r="E49" t="e">
            <v>#REF!</v>
          </cell>
          <cell r="F49" t="e">
            <v>#REF!</v>
          </cell>
          <cell r="G49">
            <v>0</v>
          </cell>
        </row>
        <row r="52">
          <cell r="E52" t="e">
            <v>#REF!</v>
          </cell>
          <cell r="F52" t="e">
            <v>#REF!</v>
          </cell>
          <cell r="G52">
            <v>0</v>
          </cell>
        </row>
        <row r="53">
          <cell r="E53" t="e">
            <v>#REF!</v>
          </cell>
          <cell r="F53" t="e">
            <v>#REF!</v>
          </cell>
          <cell r="G53">
            <v>0</v>
          </cell>
        </row>
        <row r="59">
          <cell r="E59" t="e">
            <v>#REF!</v>
          </cell>
          <cell r="F59" t="e">
            <v>#REF!</v>
          </cell>
          <cell r="G59">
            <v>0</v>
          </cell>
        </row>
        <row r="66">
          <cell r="E66" t="e">
            <v>#REF!</v>
          </cell>
          <cell r="F66" t="e">
            <v>#REF!</v>
          </cell>
          <cell r="G66">
            <v>2.1668962698854202</v>
          </cell>
        </row>
      </sheetData>
      <sheetData sheetId="1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Лист2"/>
      <sheetName val="2006"/>
      <sheetName val="P2.1 усл. единицы"/>
      <sheetName val="Расчет НВВ РСК по RAB"/>
      <sheetName val="База"/>
      <sheetName val="Контроль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InputTI"/>
      <sheetName val="2001"/>
      <sheetName val="расчет тарифов"/>
    </sheetNames>
    <sheetDataSet>
      <sheetData sheetId="0"/>
      <sheetData sheetId="1"/>
      <sheetData sheetId="2"/>
      <sheetData sheetId="3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/>
      <sheetData sheetId="1" refreshError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Огл. Графиков"/>
      <sheetName val="Текущие цены"/>
      <sheetName val="рабочий"/>
      <sheetName val="окраска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Рейтинг"/>
      <sheetName val="P2.1"/>
      <sheetName val="ИТ-бюджет"/>
      <sheetName val="Свод"/>
      <sheetName val="06 нас-е Прейскурант"/>
      <sheetName val="расшифровка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ИТ-бюджет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Титульный"/>
      <sheetName val="Опции"/>
      <sheetName val="План Газпрома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ПРОГНОЗ_1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ИТ-бюджет"/>
      <sheetName val="GRES.2007.5"/>
      <sheetName val="Титульный лист С-П"/>
      <sheetName val="Данные"/>
      <sheetName val="Коды статей"/>
      <sheetName val="Дебет_Кред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Списки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Data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ЗСК-05"/>
      <sheetName val="СЭГ 05"/>
      <sheetName val="СЛПУ 05"/>
      <sheetName val="ГПЗ  05"/>
      <sheetName val="ПФ Сибгазтранс 05"/>
      <sheetName val="Исходные"/>
      <sheetName val="Данные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Data"/>
      <sheetName val="ИТ-бюджет"/>
      <sheetName val="Лист13"/>
      <sheetName val="Справочники"/>
      <sheetName val="прил.2.3. факт5 мес,ожид.6"/>
      <sheetName val="Заголовок"/>
      <sheetName val="эл ст"/>
      <sheetName val="FST5"/>
      <sheetName val="Исходные данные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ИТ-бюджет"/>
      <sheetName val="тар"/>
      <sheetName val="т1.15(смета8а)"/>
      <sheetName val="Лист13"/>
      <sheetName val="Ввод данны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Справочник"/>
      <sheetName val="Данные"/>
      <sheetName val="эл ст"/>
      <sheetName val=" НВВ передача"/>
      <sheetName val="6"/>
      <sheetName val="Заголовок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расчет численности для э"/>
      <sheetName val="Лист1"/>
      <sheetName val="расчет к ФСТ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ПРОГНОЗ_1"/>
      <sheetName val="ИТ-бюджет"/>
      <sheetName val="Регионы"/>
      <sheetName val="pred"/>
      <sheetName val="Исходные"/>
      <sheetName val="РАСЧЕТ"/>
      <sheetName val="АНАЛИТ"/>
      <sheetName val="ф2"/>
      <sheetName val="Т2"/>
      <sheetName val="ОПТ"/>
      <sheetName val="2007"/>
      <sheetName val="имена"/>
      <sheetName val="НВВ утв тарифы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ИТ-бюдже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TEHSHEET"/>
      <sheetName val="Заголовок"/>
      <sheetName val="шаблон"/>
      <sheetName val="ARH.Biznes_pl"/>
      <sheetName val="1.5_средне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  <sheetName val="Лист1"/>
    </sheetNames>
    <sheetDataSet>
      <sheetData sheetId="0" refreshError="1"/>
      <sheetData sheetId="1"/>
      <sheetData sheetId="2">
        <row r="2">
          <cell r="B2" t="str">
            <v>Алтайский край</v>
          </cell>
        </row>
      </sheetData>
      <sheetData sheetId="3" refreshError="1"/>
      <sheetData sheetId="4" refreshError="1"/>
      <sheetData sheetId="5" refreshError="1"/>
      <sheetData sheetId="6">
        <row r="11">
          <cell r="B11" t="str">
            <v>2011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ИЦ"/>
      <sheetName val="Тараскуль"/>
      <sheetName val="TEHSHEE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Справочники"/>
      <sheetName val="et_union"/>
      <sheetName val="Томская область1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247"/>
  <sheetViews>
    <sheetView tabSelected="1" view="pageBreakPreview" topLeftCell="A2" zoomScale="60" zoomScaleNormal="80" zoomScalePageLayoutView="8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T21" sqref="T21"/>
    </sheetView>
  </sheetViews>
  <sheetFormatPr defaultRowHeight="11.25"/>
  <cols>
    <col min="1" max="1" width="9" style="638" customWidth="1"/>
    <col min="2" max="2" width="65.5" style="18" customWidth="1"/>
    <col min="3" max="3" width="11.5" style="18" customWidth="1"/>
    <col min="4" max="4" width="0.125" style="639" customWidth="1"/>
    <col min="5" max="5" width="16.5" style="639" hidden="1" customWidth="1"/>
    <col min="6" max="6" width="15.875" style="639" customWidth="1"/>
    <col min="7" max="7" width="16.5" style="639" hidden="1" customWidth="1"/>
    <col min="8" max="9" width="15" style="18" hidden="1" customWidth="1"/>
    <col min="10" max="10" width="1" style="18" hidden="1" customWidth="1"/>
    <col min="11" max="11" width="5.25" style="637" hidden="1" customWidth="1"/>
    <col min="12" max="12" width="6.5" style="637" hidden="1" customWidth="1"/>
    <col min="13" max="13" width="14.875" style="18" hidden="1" customWidth="1"/>
    <col min="14" max="14" width="15.875" style="18" hidden="1" customWidth="1"/>
    <col min="15" max="15" width="15.5" style="18" hidden="1" customWidth="1"/>
    <col min="16" max="16" width="15.875" style="18" hidden="1" customWidth="1"/>
    <col min="17" max="17" width="14.625" style="18" hidden="1" customWidth="1"/>
    <col min="18" max="20" width="23.375" style="18" customWidth="1"/>
    <col min="21" max="23" width="23.375" style="637" customWidth="1"/>
    <col min="24" max="24" width="23.375" style="18" customWidth="1"/>
    <col min="25" max="25" width="18.375" style="18" customWidth="1"/>
    <col min="26" max="16384" width="9" style="18"/>
  </cols>
  <sheetData>
    <row r="1" spans="1:25" s="6" customFormat="1" hidden="1">
      <c r="A1" s="1"/>
      <c r="B1" s="1"/>
      <c r="C1" s="2"/>
      <c r="D1" s="2"/>
      <c r="E1" s="3"/>
      <c r="F1" s="3"/>
      <c r="G1" s="3"/>
      <c r="H1" s="4"/>
      <c r="I1" s="4"/>
      <c r="J1" s="4"/>
      <c r="K1" s="5"/>
      <c r="L1" s="5"/>
      <c r="M1" s="4"/>
      <c r="N1" s="4"/>
      <c r="O1" s="4"/>
      <c r="P1" s="4"/>
      <c r="Q1" s="4"/>
      <c r="R1" s="4"/>
      <c r="S1" s="4"/>
      <c r="T1" s="4"/>
      <c r="U1" s="5"/>
      <c r="V1" s="5"/>
      <c r="W1" s="5"/>
    </row>
    <row r="2" spans="1:25" s="12" customFormat="1">
      <c r="A2" s="7"/>
      <c r="B2" s="7"/>
      <c r="C2" s="8"/>
      <c r="D2" s="8"/>
      <c r="E2" s="8"/>
      <c r="F2" s="8"/>
      <c r="G2" s="9"/>
      <c r="H2" s="9"/>
      <c r="I2" s="9"/>
      <c r="J2" s="9"/>
      <c r="K2" s="10"/>
      <c r="L2" s="10"/>
      <c r="M2" s="8"/>
      <c r="N2" s="8"/>
      <c r="O2" s="8"/>
      <c r="P2" s="8"/>
      <c r="Q2" s="8"/>
      <c r="R2" s="8"/>
      <c r="S2" s="8"/>
      <c r="T2" s="8"/>
      <c r="U2" s="11"/>
      <c r="V2" s="11"/>
      <c r="W2" s="11"/>
    </row>
    <row r="3" spans="1:25" ht="23.25" customHeight="1">
      <c r="A3" s="675" t="s">
        <v>0</v>
      </c>
      <c r="B3" s="675"/>
      <c r="C3" s="675"/>
      <c r="D3" s="13"/>
      <c r="E3" s="13"/>
      <c r="F3" s="13"/>
      <c r="G3" s="14"/>
      <c r="H3" s="14"/>
      <c r="I3" s="15" t="s">
        <v>1</v>
      </c>
      <c r="J3" s="14"/>
      <c r="K3" s="14"/>
      <c r="L3" s="16"/>
      <c r="M3" s="13"/>
      <c r="N3" s="13"/>
      <c r="O3" s="13"/>
      <c r="P3" s="13"/>
      <c r="Q3" s="13"/>
      <c r="R3" s="13"/>
      <c r="S3" s="13"/>
      <c r="T3" s="13"/>
      <c r="U3" s="13"/>
      <c r="V3" s="17"/>
      <c r="W3" s="17"/>
    </row>
    <row r="4" spans="1:25" ht="56.25" customHeight="1">
      <c r="A4" s="640" t="s">
        <v>2</v>
      </c>
      <c r="B4" s="640"/>
      <c r="C4" s="642" t="s">
        <v>3</v>
      </c>
      <c r="D4" s="640"/>
      <c r="E4" s="640"/>
      <c r="F4" s="640"/>
      <c r="G4" s="641"/>
      <c r="H4" s="641"/>
      <c r="I4" s="641"/>
      <c r="J4" s="641"/>
      <c r="K4" s="641"/>
      <c r="L4" s="641"/>
      <c r="N4" s="642"/>
      <c r="O4" s="642"/>
      <c r="P4" s="642"/>
      <c r="Q4" s="642"/>
      <c r="S4" s="642"/>
      <c r="T4" s="642"/>
      <c r="U4" s="642"/>
      <c r="V4" s="642"/>
      <c r="W4" s="642"/>
    </row>
    <row r="5" spans="1:25" ht="30.75" customHeight="1" thickBot="1">
      <c r="A5" s="20"/>
      <c r="B5" s="20"/>
      <c r="C5" s="20"/>
      <c r="D5" s="20"/>
      <c r="E5" s="20"/>
      <c r="F5" s="20"/>
      <c r="G5" s="19"/>
      <c r="H5" s="659" t="s">
        <v>4</v>
      </c>
      <c r="I5" s="659"/>
      <c r="J5" s="659"/>
      <c r="K5" s="643"/>
      <c r="L5" s="643"/>
      <c r="M5" s="662" t="s">
        <v>5</v>
      </c>
      <c r="N5" s="662"/>
      <c r="O5" s="662"/>
      <c r="P5" s="662"/>
      <c r="Q5" s="662"/>
      <c r="R5" s="662"/>
      <c r="S5" s="662"/>
      <c r="T5" s="662"/>
      <c r="U5" s="662"/>
      <c r="V5" s="662"/>
      <c r="W5" s="662"/>
    </row>
    <row r="6" spans="1:25" s="22" customFormat="1" ht="21" customHeight="1">
      <c r="A6" s="676"/>
      <c r="B6" s="678"/>
      <c r="C6" s="660" t="s">
        <v>6</v>
      </c>
      <c r="D6" s="660" t="s">
        <v>7</v>
      </c>
      <c r="E6" s="660" t="s">
        <v>8</v>
      </c>
      <c r="F6" s="663" t="s">
        <v>9</v>
      </c>
      <c r="G6" s="663" t="s">
        <v>10</v>
      </c>
      <c r="H6" s="665" t="s">
        <v>11</v>
      </c>
      <c r="I6" s="666"/>
      <c r="J6" s="667"/>
      <c r="K6" s="668"/>
      <c r="L6" s="669"/>
      <c r="M6" s="670" t="s">
        <v>12</v>
      </c>
      <c r="N6" s="671"/>
      <c r="O6" s="671"/>
      <c r="P6" s="671"/>
      <c r="Q6" s="672"/>
      <c r="R6" s="670"/>
      <c r="S6" s="671"/>
      <c r="T6" s="671"/>
      <c r="U6" s="671"/>
      <c r="V6" s="672"/>
      <c r="W6" s="21" t="s">
        <v>13</v>
      </c>
      <c r="X6" s="673" t="s">
        <v>14</v>
      </c>
    </row>
    <row r="7" spans="1:25" s="22" customFormat="1" ht="36.75" customHeight="1" thickBot="1">
      <c r="A7" s="677"/>
      <c r="B7" s="679"/>
      <c r="C7" s="680"/>
      <c r="D7" s="661"/>
      <c r="E7" s="661"/>
      <c r="F7" s="664"/>
      <c r="G7" s="664"/>
      <c r="H7" s="23" t="s">
        <v>15</v>
      </c>
      <c r="I7" s="24" t="s">
        <v>16</v>
      </c>
      <c r="J7" s="24" t="s">
        <v>17</v>
      </c>
      <c r="K7" s="24" t="s">
        <v>18</v>
      </c>
      <c r="L7" s="25" t="s">
        <v>19</v>
      </c>
      <c r="M7" s="26" t="s">
        <v>20</v>
      </c>
      <c r="N7" s="24" t="s">
        <v>21</v>
      </c>
      <c r="O7" s="24" t="s">
        <v>22</v>
      </c>
      <c r="P7" s="24" t="s">
        <v>23</v>
      </c>
      <c r="Q7" s="25" t="s">
        <v>24</v>
      </c>
      <c r="R7" s="26" t="s">
        <v>15</v>
      </c>
      <c r="S7" s="24" t="s">
        <v>16</v>
      </c>
      <c r="T7" s="24" t="s">
        <v>17</v>
      </c>
      <c r="U7" s="24" t="s">
        <v>18</v>
      </c>
      <c r="V7" s="25" t="s">
        <v>19</v>
      </c>
      <c r="W7" s="27" t="s">
        <v>25</v>
      </c>
      <c r="X7" s="674"/>
      <c r="Y7" s="28"/>
    </row>
    <row r="8" spans="1:25" s="32" customFormat="1" ht="22.5" customHeight="1" thickBot="1">
      <c r="A8" s="648" t="s">
        <v>26</v>
      </c>
      <c r="B8" s="649"/>
      <c r="C8" s="64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0"/>
      <c r="P8" s="29"/>
      <c r="Q8" s="29"/>
      <c r="R8" s="29"/>
      <c r="S8" s="29"/>
      <c r="T8" s="29"/>
      <c r="U8" s="29"/>
      <c r="V8" s="29"/>
      <c r="W8" s="31"/>
      <c r="X8" s="31"/>
    </row>
    <row r="9" spans="1:25" s="32" customFormat="1" ht="17.25" customHeight="1">
      <c r="A9" s="33" t="s">
        <v>27</v>
      </c>
      <c r="B9" s="34" t="s">
        <v>28</v>
      </c>
      <c r="C9" s="35" t="s">
        <v>29</v>
      </c>
      <c r="D9" s="36">
        <v>6.2E-2</v>
      </c>
      <c r="E9" s="36">
        <v>6.5000000000000002E-2</v>
      </c>
      <c r="F9" s="37">
        <v>0</v>
      </c>
      <c r="G9" s="36">
        <v>6.5000000000000002E-2</v>
      </c>
      <c r="H9" s="38">
        <f t="shared" ref="H9:J10" si="0">R9</f>
        <v>6.7000000000000004E-2</v>
      </c>
      <c r="I9" s="39">
        <f t="shared" si="0"/>
        <v>4.3999999999999997E-2</v>
      </c>
      <c r="J9" s="40">
        <f t="shared" si="0"/>
        <v>4.2999999999999997E-2</v>
      </c>
      <c r="K9" s="40">
        <f t="shared" ref="K9:L10" si="1">U9</f>
        <v>4.2999999999999997E-2</v>
      </c>
      <c r="L9" s="41">
        <f t="shared" si="1"/>
        <v>4.2999999999999997E-2</v>
      </c>
      <c r="M9" s="38">
        <v>5.0999999999999997E-2</v>
      </c>
      <c r="N9" s="39">
        <v>4.7E-2</v>
      </c>
      <c r="O9" s="40">
        <v>4.2999999999999997E-2</v>
      </c>
      <c r="P9" s="40">
        <v>4.2999999999999997E-2</v>
      </c>
      <c r="Q9" s="42">
        <v>4.2999999999999997E-2</v>
      </c>
      <c r="R9" s="38">
        <v>6.7000000000000004E-2</v>
      </c>
      <c r="S9" s="39">
        <v>4.3999999999999997E-2</v>
      </c>
      <c r="T9" s="40">
        <v>4.2999999999999997E-2</v>
      </c>
      <c r="U9" s="40">
        <v>4.2999999999999997E-2</v>
      </c>
      <c r="V9" s="41">
        <v>4.2999999999999997E-2</v>
      </c>
      <c r="W9" s="43"/>
      <c r="X9" s="44"/>
    </row>
    <row r="10" spans="1:25" s="32" customFormat="1" ht="17.25" customHeight="1">
      <c r="A10" s="45" t="s">
        <v>30</v>
      </c>
      <c r="B10" s="46" t="s">
        <v>31</v>
      </c>
      <c r="C10" s="47" t="s">
        <v>29</v>
      </c>
      <c r="D10" s="48">
        <v>0.01</v>
      </c>
      <c r="E10" s="48">
        <v>0.01</v>
      </c>
      <c r="F10" s="49">
        <v>0.01</v>
      </c>
      <c r="G10" s="48">
        <v>0.01</v>
      </c>
      <c r="H10" s="50">
        <f t="shared" si="0"/>
        <v>0.01</v>
      </c>
      <c r="I10" s="51">
        <f t="shared" si="0"/>
        <v>0.01</v>
      </c>
      <c r="J10" s="52">
        <f t="shared" si="0"/>
        <v>0.01</v>
      </c>
      <c r="K10" s="52">
        <f t="shared" si="1"/>
        <v>0.01</v>
      </c>
      <c r="L10" s="53">
        <f t="shared" si="1"/>
        <v>0.01</v>
      </c>
      <c r="M10" s="50">
        <v>0.01</v>
      </c>
      <c r="N10" s="51">
        <v>0.01</v>
      </c>
      <c r="O10" s="52">
        <v>0.01</v>
      </c>
      <c r="P10" s="52">
        <v>0.01</v>
      </c>
      <c r="Q10" s="54">
        <v>0.01</v>
      </c>
      <c r="R10" s="50">
        <v>0.01</v>
      </c>
      <c r="S10" s="51">
        <v>0.01</v>
      </c>
      <c r="T10" s="52">
        <v>0.01</v>
      </c>
      <c r="U10" s="52">
        <v>0.01</v>
      </c>
      <c r="V10" s="53">
        <v>0.01</v>
      </c>
      <c r="W10" s="55"/>
      <c r="X10" s="56"/>
    </row>
    <row r="11" spans="1:25" s="32" customFormat="1" ht="17.25" customHeight="1">
      <c r="A11" s="57" t="s">
        <v>32</v>
      </c>
      <c r="B11" s="58" t="s">
        <v>33</v>
      </c>
      <c r="C11" s="59" t="s">
        <v>34</v>
      </c>
      <c r="D11" s="60">
        <f t="shared" ref="D11:V11" si="2">D12+D13+D14+D15</f>
        <v>610.83000000000004</v>
      </c>
      <c r="E11" s="60">
        <f>E12+E13+E14+E15</f>
        <v>0</v>
      </c>
      <c r="F11" s="61">
        <f t="shared" si="2"/>
        <v>333.86240000000004</v>
      </c>
      <c r="G11" s="60">
        <f t="shared" si="2"/>
        <v>241.05</v>
      </c>
      <c r="H11" s="62">
        <f t="shared" si="2"/>
        <v>985.43510000000003</v>
      </c>
      <c r="I11" s="63">
        <f t="shared" si="2"/>
        <v>985.43510000000003</v>
      </c>
      <c r="J11" s="64">
        <f t="shared" si="2"/>
        <v>985.43510000000003</v>
      </c>
      <c r="K11" s="64">
        <f t="shared" si="2"/>
        <v>985.43510000000003</v>
      </c>
      <c r="L11" s="65">
        <f t="shared" si="2"/>
        <v>985.43510000000003</v>
      </c>
      <c r="M11" s="62">
        <f t="shared" si="2"/>
        <v>333.86240000000004</v>
      </c>
      <c r="N11" s="63">
        <f t="shared" si="2"/>
        <v>333.86240000000004</v>
      </c>
      <c r="O11" s="64">
        <f t="shared" si="2"/>
        <v>333.86240000000004</v>
      </c>
      <c r="P11" s="64">
        <f t="shared" si="2"/>
        <v>333.86240000000004</v>
      </c>
      <c r="Q11" s="65">
        <f t="shared" si="2"/>
        <v>333.86240000000004</v>
      </c>
      <c r="R11" s="62">
        <f t="shared" si="2"/>
        <v>985.43510000000003</v>
      </c>
      <c r="S11" s="63">
        <f t="shared" si="2"/>
        <v>985.43510000000003</v>
      </c>
      <c r="T11" s="64">
        <f t="shared" si="2"/>
        <v>985.43510000000003</v>
      </c>
      <c r="U11" s="64">
        <f t="shared" si="2"/>
        <v>985.43510000000003</v>
      </c>
      <c r="V11" s="65">
        <f t="shared" si="2"/>
        <v>985.43510000000003</v>
      </c>
      <c r="W11" s="66">
        <f>R11/F11</f>
        <v>2.9516204879615073</v>
      </c>
      <c r="X11" s="67"/>
    </row>
    <row r="12" spans="1:25" s="32" customFormat="1" ht="17.25" customHeight="1">
      <c r="A12" s="68"/>
      <c r="B12" s="69" t="s">
        <v>35</v>
      </c>
      <c r="C12" s="70" t="s">
        <v>34</v>
      </c>
      <c r="D12" s="71">
        <v>0</v>
      </c>
      <c r="E12" s="71">
        <v>0</v>
      </c>
      <c r="F12" s="72">
        <f>[20]P2.1!J28+[20]P2.2!I50</f>
        <v>0</v>
      </c>
      <c r="G12" s="71">
        <v>0</v>
      </c>
      <c r="H12" s="73">
        <f t="shared" ref="H12:J17" si="3">R12</f>
        <v>0</v>
      </c>
      <c r="I12" s="74">
        <f t="shared" si="3"/>
        <v>0</v>
      </c>
      <c r="J12" s="75">
        <f t="shared" si="3"/>
        <v>0</v>
      </c>
      <c r="K12" s="75">
        <f t="shared" ref="K12:L17" si="4">U12</f>
        <v>0</v>
      </c>
      <c r="L12" s="76">
        <f t="shared" si="4"/>
        <v>0</v>
      </c>
      <c r="M12" s="77">
        <v>0</v>
      </c>
      <c r="N12" s="74">
        <v>0</v>
      </c>
      <c r="O12" s="75">
        <v>0</v>
      </c>
      <c r="P12" s="75">
        <v>0</v>
      </c>
      <c r="Q12" s="78">
        <v>0</v>
      </c>
      <c r="R12" s="73">
        <f>[20]P2.1!M28+[20]P2.2!L50</f>
        <v>0</v>
      </c>
      <c r="S12" s="74">
        <v>0</v>
      </c>
      <c r="T12" s="74">
        <v>0</v>
      </c>
      <c r="U12" s="74">
        <v>0</v>
      </c>
      <c r="V12" s="74">
        <v>0</v>
      </c>
      <c r="W12" s="79" t="e">
        <f>R12/F12</f>
        <v>#DIV/0!</v>
      </c>
      <c r="X12" s="56"/>
    </row>
    <row r="13" spans="1:25" s="32" customFormat="1" ht="17.25" customHeight="1">
      <c r="A13" s="68"/>
      <c r="B13" s="80" t="s">
        <v>36</v>
      </c>
      <c r="C13" s="81" t="s">
        <v>34</v>
      </c>
      <c r="D13" s="82">
        <v>0</v>
      </c>
      <c r="E13" s="82">
        <v>0</v>
      </c>
      <c r="F13" s="83">
        <f>[20]P2.1!J39+[20]P2.2!I51</f>
        <v>0</v>
      </c>
      <c r="G13" s="82">
        <v>0</v>
      </c>
      <c r="H13" s="73">
        <f t="shared" si="3"/>
        <v>0</v>
      </c>
      <c r="I13" s="74">
        <f t="shared" si="3"/>
        <v>0</v>
      </c>
      <c r="J13" s="75">
        <f t="shared" si="3"/>
        <v>0</v>
      </c>
      <c r="K13" s="75">
        <f t="shared" si="4"/>
        <v>0</v>
      </c>
      <c r="L13" s="76">
        <f t="shared" si="4"/>
        <v>0</v>
      </c>
      <c r="M13" s="77">
        <v>0</v>
      </c>
      <c r="N13" s="74">
        <v>0</v>
      </c>
      <c r="O13" s="75">
        <v>0</v>
      </c>
      <c r="P13" s="75">
        <v>0</v>
      </c>
      <c r="Q13" s="78">
        <v>0</v>
      </c>
      <c r="R13" s="73">
        <f>[20]P2.1!M39+[20]P2.2!L51</f>
        <v>0</v>
      </c>
      <c r="S13" s="74">
        <v>0</v>
      </c>
      <c r="T13" s="74">
        <v>0</v>
      </c>
      <c r="U13" s="74">
        <v>0</v>
      </c>
      <c r="V13" s="74">
        <v>0</v>
      </c>
      <c r="W13" s="79" t="e">
        <f>R13/F13</f>
        <v>#DIV/0!</v>
      </c>
      <c r="X13" s="56"/>
    </row>
    <row r="14" spans="1:25" s="32" customFormat="1" ht="17.25" customHeight="1">
      <c r="A14" s="68"/>
      <c r="B14" s="80" t="s">
        <v>37</v>
      </c>
      <c r="C14" s="81" t="s">
        <v>34</v>
      </c>
      <c r="D14" s="82">
        <v>588.51</v>
      </c>
      <c r="E14" s="82"/>
      <c r="F14" s="83">
        <f>[20]P2.1!J40+[20]P2.2!I52</f>
        <v>309.73970000000003</v>
      </c>
      <c r="G14" s="82">
        <v>219.66</v>
      </c>
      <c r="H14" s="73">
        <f t="shared" si="3"/>
        <v>964.83170000000007</v>
      </c>
      <c r="I14" s="74">
        <f t="shared" si="3"/>
        <v>964.83170000000007</v>
      </c>
      <c r="J14" s="75">
        <f t="shared" si="3"/>
        <v>964.83170000000007</v>
      </c>
      <c r="K14" s="75">
        <f t="shared" si="4"/>
        <v>964.83170000000007</v>
      </c>
      <c r="L14" s="76">
        <f t="shared" si="4"/>
        <v>964.83170000000007</v>
      </c>
      <c r="M14" s="77">
        <f>F14</f>
        <v>309.73970000000003</v>
      </c>
      <c r="N14" s="74">
        <f t="shared" ref="N14:Q15" si="5">M14</f>
        <v>309.73970000000003</v>
      </c>
      <c r="O14" s="75">
        <f t="shared" si="5"/>
        <v>309.73970000000003</v>
      </c>
      <c r="P14" s="75">
        <f t="shared" si="5"/>
        <v>309.73970000000003</v>
      </c>
      <c r="Q14" s="78">
        <f t="shared" si="5"/>
        <v>309.73970000000003</v>
      </c>
      <c r="R14" s="73">
        <f>[20]P2.1!M40+[20]P2.2!L52</f>
        <v>964.83170000000007</v>
      </c>
      <c r="S14" s="74">
        <f t="shared" ref="S14:V15" si="6">R14</f>
        <v>964.83170000000007</v>
      </c>
      <c r="T14" s="74">
        <f t="shared" si="6"/>
        <v>964.83170000000007</v>
      </c>
      <c r="U14" s="74">
        <f t="shared" si="6"/>
        <v>964.83170000000007</v>
      </c>
      <c r="V14" s="74">
        <f t="shared" si="6"/>
        <v>964.83170000000007</v>
      </c>
      <c r="W14" s="79">
        <f>R14/F14</f>
        <v>3.1149758975036135</v>
      </c>
      <c r="X14" s="56"/>
    </row>
    <row r="15" spans="1:25" s="32" customFormat="1" ht="17.25" customHeight="1">
      <c r="A15" s="68"/>
      <c r="B15" s="84" t="s">
        <v>38</v>
      </c>
      <c r="C15" s="85" t="s">
        <v>34</v>
      </c>
      <c r="D15" s="86">
        <v>22.32</v>
      </c>
      <c r="E15" s="86"/>
      <c r="F15" s="87">
        <f>[20]P2.1!J45+[20]P2.2!I53</f>
        <v>24.122700000000002</v>
      </c>
      <c r="G15" s="86">
        <v>21.39</v>
      </c>
      <c r="H15" s="73">
        <f t="shared" si="3"/>
        <v>20.603400000000001</v>
      </c>
      <c r="I15" s="74">
        <f t="shared" si="3"/>
        <v>20.603400000000001</v>
      </c>
      <c r="J15" s="75">
        <f t="shared" si="3"/>
        <v>20.603400000000001</v>
      </c>
      <c r="K15" s="75">
        <f t="shared" si="4"/>
        <v>20.603400000000001</v>
      </c>
      <c r="L15" s="76">
        <f t="shared" si="4"/>
        <v>20.603400000000001</v>
      </c>
      <c r="M15" s="77">
        <f>F15</f>
        <v>24.122700000000002</v>
      </c>
      <c r="N15" s="74">
        <f t="shared" si="5"/>
        <v>24.122700000000002</v>
      </c>
      <c r="O15" s="75">
        <f t="shared" si="5"/>
        <v>24.122700000000002</v>
      </c>
      <c r="P15" s="75">
        <f t="shared" si="5"/>
        <v>24.122700000000002</v>
      </c>
      <c r="Q15" s="78">
        <f t="shared" si="5"/>
        <v>24.122700000000002</v>
      </c>
      <c r="R15" s="73">
        <f>[20]P2.1!M45+[20]P2.2!L53</f>
        <v>20.603400000000001</v>
      </c>
      <c r="S15" s="74">
        <f t="shared" si="6"/>
        <v>20.603400000000001</v>
      </c>
      <c r="T15" s="74">
        <f t="shared" si="6"/>
        <v>20.603400000000001</v>
      </c>
      <c r="U15" s="74">
        <f t="shared" si="6"/>
        <v>20.603400000000001</v>
      </c>
      <c r="V15" s="74">
        <f t="shared" si="6"/>
        <v>20.603400000000001</v>
      </c>
      <c r="W15" s="79">
        <v>0</v>
      </c>
      <c r="X15" s="56"/>
    </row>
    <row r="16" spans="1:25" s="32" customFormat="1" ht="17.25" customHeight="1">
      <c r="A16" s="57" t="s">
        <v>39</v>
      </c>
      <c r="B16" s="58" t="s">
        <v>40</v>
      </c>
      <c r="C16" s="59" t="s">
        <v>29</v>
      </c>
      <c r="D16" s="88">
        <v>0</v>
      </c>
      <c r="E16" s="88">
        <f>IF(D11=0,0,(E11-D11)/D11)</f>
        <v>-1</v>
      </c>
      <c r="F16" s="89">
        <f>IF(D11=0,0,(F11-D11)/D11)</f>
        <v>-0.45342828610251623</v>
      </c>
      <c r="G16" s="88">
        <f>IF(F11=0,0,(G11-F11)/F11)</f>
        <v>-0.2779959648046621</v>
      </c>
      <c r="H16" s="90">
        <f t="shared" si="3"/>
        <v>1.9516204879615071</v>
      </c>
      <c r="I16" s="91">
        <f t="shared" si="3"/>
        <v>0</v>
      </c>
      <c r="J16" s="92">
        <f t="shared" si="3"/>
        <v>0</v>
      </c>
      <c r="K16" s="92">
        <f t="shared" si="4"/>
        <v>0</v>
      </c>
      <c r="L16" s="93">
        <f t="shared" si="4"/>
        <v>0</v>
      </c>
      <c r="M16" s="90">
        <f>IF(F11=0,0,(M11-F11)/F11)</f>
        <v>0</v>
      </c>
      <c r="N16" s="91">
        <f>IF(M11=0,0,(N11-M11)/M11)</f>
        <v>0</v>
      </c>
      <c r="O16" s="92">
        <f>IF(N11=0,0,(O11-N11)/N11)</f>
        <v>0</v>
      </c>
      <c r="P16" s="92">
        <f>IF(O11=0,0,(P11-O11)/O11)</f>
        <v>0</v>
      </c>
      <c r="Q16" s="93">
        <f>IF(P11=0,0,(Q11-P11)/P11)</f>
        <v>0</v>
      </c>
      <c r="R16" s="90">
        <f>IF(F11=0,0,(R11-F11)/F11)</f>
        <v>1.9516204879615071</v>
      </c>
      <c r="S16" s="91">
        <f>IF(R11=0,0,(S11-R11)/R11)</f>
        <v>0</v>
      </c>
      <c r="T16" s="92">
        <f>IF(S11=0,0,(T11-S11)/S11)</f>
        <v>0</v>
      </c>
      <c r="U16" s="92">
        <f>IF(T11=0,0,(U11-T11)/T11)</f>
        <v>0</v>
      </c>
      <c r="V16" s="93">
        <f>IF(U11=0,0,(V11-U11)/U11)</f>
        <v>0</v>
      </c>
      <c r="W16" s="55"/>
      <c r="X16" s="56"/>
    </row>
    <row r="17" spans="1:26" s="32" customFormat="1" ht="17.25" customHeight="1" thickBot="1">
      <c r="A17" s="94" t="s">
        <v>41</v>
      </c>
      <c r="B17" s="95" t="s">
        <v>42</v>
      </c>
      <c r="C17" s="96"/>
      <c r="D17" s="97">
        <v>0.75</v>
      </c>
      <c r="E17" s="97">
        <v>0.75</v>
      </c>
      <c r="F17" s="98">
        <v>0.75</v>
      </c>
      <c r="G17" s="97">
        <v>0.75</v>
      </c>
      <c r="H17" s="99">
        <f t="shared" si="3"/>
        <v>0.75</v>
      </c>
      <c r="I17" s="100">
        <f t="shared" si="3"/>
        <v>0.75</v>
      </c>
      <c r="J17" s="101">
        <f t="shared" si="3"/>
        <v>0.75</v>
      </c>
      <c r="K17" s="101">
        <f t="shared" si="4"/>
        <v>0.75</v>
      </c>
      <c r="L17" s="102">
        <f t="shared" si="4"/>
        <v>0.75</v>
      </c>
      <c r="M17" s="99">
        <v>0.75</v>
      </c>
      <c r="N17" s="100">
        <v>0.75</v>
      </c>
      <c r="O17" s="101">
        <v>0.75</v>
      </c>
      <c r="P17" s="101">
        <v>0.75</v>
      </c>
      <c r="Q17" s="102">
        <v>0.75</v>
      </c>
      <c r="R17" s="99">
        <v>0.75</v>
      </c>
      <c r="S17" s="100">
        <v>0.75</v>
      </c>
      <c r="T17" s="101">
        <v>0.75</v>
      </c>
      <c r="U17" s="101">
        <v>0.75</v>
      </c>
      <c r="V17" s="102">
        <v>0.75</v>
      </c>
      <c r="W17" s="103"/>
      <c r="X17" s="104"/>
    </row>
    <row r="18" spans="1:26" s="22" customFormat="1" ht="21.75" customHeight="1" thickBot="1">
      <c r="A18" s="105" t="s">
        <v>43</v>
      </c>
      <c r="B18" s="106" t="s">
        <v>44</v>
      </c>
      <c r="C18" s="107"/>
      <c r="D18" s="108">
        <f>(D9+1)*(1+D17*D16)*(1-D10)</f>
        <v>1.05138</v>
      </c>
      <c r="E18" s="109"/>
      <c r="F18" s="109">
        <f t="shared" ref="F18:V18" si="7">(F9+1)*(1+F17*F16)*(1-F10)</f>
        <v>0.6533294975688817</v>
      </c>
      <c r="G18" s="109"/>
      <c r="H18" s="110">
        <f>(H9+1)*(1+H17*H16)*(1-H10)</f>
        <v>2.6024964525362839</v>
      </c>
      <c r="I18" s="111">
        <f>(I9+1)*(1+I17*I16)*(1-I10)</f>
        <v>1.03356</v>
      </c>
      <c r="J18" s="112">
        <f>(J9+1)*(1+J17*J16)*(1-J10)</f>
        <v>1.03257</v>
      </c>
      <c r="K18" s="112">
        <f>(K9+1)*(1+K17*K16)*(1-K10)</f>
        <v>1.03257</v>
      </c>
      <c r="L18" s="113">
        <f>(L9+1)*(1+L17*L16)*(1-L10)</f>
        <v>1.03257</v>
      </c>
      <c r="M18" s="110">
        <f t="shared" si="7"/>
        <v>1.0404899999999999</v>
      </c>
      <c r="N18" s="111">
        <f t="shared" si="7"/>
        <v>1.03653</v>
      </c>
      <c r="O18" s="112">
        <f t="shared" si="7"/>
        <v>1.03257</v>
      </c>
      <c r="P18" s="112">
        <f t="shared" si="7"/>
        <v>1.03257</v>
      </c>
      <c r="Q18" s="113">
        <f t="shared" si="7"/>
        <v>1.03257</v>
      </c>
      <c r="R18" s="110">
        <f t="shared" si="7"/>
        <v>2.6024964525362839</v>
      </c>
      <c r="S18" s="111">
        <f t="shared" si="7"/>
        <v>1.03356</v>
      </c>
      <c r="T18" s="112">
        <f t="shared" si="7"/>
        <v>1.03257</v>
      </c>
      <c r="U18" s="112">
        <f t="shared" si="7"/>
        <v>1.03257</v>
      </c>
      <c r="V18" s="113">
        <f t="shared" si="7"/>
        <v>1.03257</v>
      </c>
      <c r="W18" s="114"/>
      <c r="X18" s="115"/>
    </row>
    <row r="19" spans="1:26" s="32" customFormat="1" ht="22.5" customHeight="1" thickBot="1">
      <c r="A19" s="650" t="s">
        <v>45</v>
      </c>
      <c r="B19" s="651"/>
      <c r="C19" s="651"/>
      <c r="D19" s="116"/>
      <c r="E19" s="116"/>
      <c r="F19" s="116"/>
      <c r="G19" s="116"/>
      <c r="H19" s="116"/>
      <c r="I19" s="116"/>
      <c r="J19" s="116"/>
      <c r="K19" s="116"/>
      <c r="L19" s="116"/>
      <c r="M19" s="117"/>
      <c r="N19" s="118"/>
      <c r="O19" s="119"/>
      <c r="P19" s="116"/>
      <c r="Q19" s="116"/>
      <c r="R19" s="116"/>
      <c r="S19" s="116"/>
      <c r="T19" s="116"/>
      <c r="U19" s="116"/>
      <c r="V19" s="116"/>
      <c r="W19" s="120"/>
      <c r="X19" s="120"/>
    </row>
    <row r="20" spans="1:26" s="32" customFormat="1" ht="27.75" customHeight="1">
      <c r="A20" s="121" t="s">
        <v>46</v>
      </c>
      <c r="B20" s="122" t="s">
        <v>47</v>
      </c>
      <c r="C20" s="123" t="s">
        <v>48</v>
      </c>
      <c r="D20" s="124">
        <f>D21+D22</f>
        <v>1148.05</v>
      </c>
      <c r="E20" s="125">
        <f t="shared" ref="E20:V20" si="8">E21+E22</f>
        <v>0</v>
      </c>
      <c r="F20" s="125">
        <f t="shared" si="8"/>
        <v>750.02</v>
      </c>
      <c r="G20" s="125">
        <f t="shared" si="8"/>
        <v>0</v>
      </c>
      <c r="H20" s="126">
        <f t="shared" si="8"/>
        <v>800.27134000000001</v>
      </c>
      <c r="I20" s="127">
        <f t="shared" si="8"/>
        <v>827.12844617040003</v>
      </c>
      <c r="J20" s="128">
        <f t="shared" si="8"/>
        <v>854.06801966216995</v>
      </c>
      <c r="K20" s="128">
        <f t="shared" si="8"/>
        <v>881.88501506256682</v>
      </c>
      <c r="L20" s="129">
        <f t="shared" si="8"/>
        <v>910.60801000315462</v>
      </c>
      <c r="M20" s="126">
        <f t="shared" si="8"/>
        <v>1859.13</v>
      </c>
      <c r="N20" s="130">
        <f t="shared" si="8"/>
        <v>1927.0440188999999</v>
      </c>
      <c r="O20" s="131">
        <f t="shared" si="8"/>
        <v>1989.8078425955728</v>
      </c>
      <c r="P20" s="131">
        <f t="shared" si="8"/>
        <v>2054.6158840289108</v>
      </c>
      <c r="Q20" s="132">
        <f t="shared" si="8"/>
        <v>2121.5347233717321</v>
      </c>
      <c r="R20" s="126">
        <f t="shared" si="8"/>
        <v>800.27134000000001</v>
      </c>
      <c r="S20" s="127">
        <f t="shared" si="8"/>
        <v>827.12844617040003</v>
      </c>
      <c r="T20" s="128">
        <f t="shared" si="8"/>
        <v>854.06801966216995</v>
      </c>
      <c r="U20" s="128">
        <f t="shared" si="8"/>
        <v>881.88501506256682</v>
      </c>
      <c r="V20" s="129">
        <f t="shared" si="8"/>
        <v>910.60801000315462</v>
      </c>
      <c r="W20" s="133">
        <f>R20/F20</f>
        <v>1.0669999999999999</v>
      </c>
      <c r="X20" s="134"/>
    </row>
    <row r="21" spans="1:26" s="32" customFormat="1" ht="39.75" customHeight="1">
      <c r="A21" s="45" t="s">
        <v>49</v>
      </c>
      <c r="B21" s="135" t="s">
        <v>50</v>
      </c>
      <c r="C21" s="136" t="s">
        <v>48</v>
      </c>
      <c r="D21" s="137">
        <v>280.95999999999998</v>
      </c>
      <c r="E21" s="138">
        <v>0</v>
      </c>
      <c r="F21" s="138">
        <v>183.55</v>
      </c>
      <c r="G21" s="138"/>
      <c r="H21" s="139">
        <f t="shared" ref="H21:J23" si="9">R21</f>
        <v>195.84784999999999</v>
      </c>
      <c r="I21" s="140">
        <f t="shared" si="9"/>
        <v>202.420503846</v>
      </c>
      <c r="J21" s="141">
        <f t="shared" si="9"/>
        <v>209.01333965626421</v>
      </c>
      <c r="K21" s="141">
        <f t="shared" ref="K21:L23" si="10">U21</f>
        <v>215.82090412886873</v>
      </c>
      <c r="L21" s="142">
        <f t="shared" si="10"/>
        <v>222.850190976346</v>
      </c>
      <c r="M21" s="143">
        <v>955.62</v>
      </c>
      <c r="N21" s="144">
        <f>M21*$N$18</f>
        <v>990.52879859999996</v>
      </c>
      <c r="O21" s="145">
        <f>N21*$O$18</f>
        <v>1022.7903215704019</v>
      </c>
      <c r="P21" s="146">
        <f>O21*$P$18</f>
        <v>1056.1026023439499</v>
      </c>
      <c r="Q21" s="147">
        <f>P21*$Q$18</f>
        <v>1090.4998641022923</v>
      </c>
      <c r="R21" s="148">
        <f>F21*1.067</f>
        <v>195.84784999999999</v>
      </c>
      <c r="S21" s="140">
        <f>R21*S18</f>
        <v>202.420503846</v>
      </c>
      <c r="T21" s="140">
        <f>S21*T18</f>
        <v>209.01333965626421</v>
      </c>
      <c r="U21" s="140">
        <f>T21*U18</f>
        <v>215.82090412886873</v>
      </c>
      <c r="V21" s="140">
        <f>U21*V18</f>
        <v>222.850190976346</v>
      </c>
      <c r="W21" s="149">
        <f>R21/F21</f>
        <v>1.0669999999999999</v>
      </c>
      <c r="X21" s="197"/>
    </row>
    <row r="22" spans="1:26" s="32" customFormat="1" ht="45">
      <c r="A22" s="45" t="s">
        <v>51</v>
      </c>
      <c r="B22" s="135" t="s">
        <v>52</v>
      </c>
      <c r="C22" s="136" t="s">
        <v>48</v>
      </c>
      <c r="D22" s="137">
        <v>867.09</v>
      </c>
      <c r="E22" s="138">
        <v>0</v>
      </c>
      <c r="F22" s="138">
        <v>566.47</v>
      </c>
      <c r="G22" s="138"/>
      <c r="H22" s="139">
        <f t="shared" si="9"/>
        <v>604.42349000000002</v>
      </c>
      <c r="I22" s="140">
        <f t="shared" si="9"/>
        <v>624.70794232440005</v>
      </c>
      <c r="J22" s="141">
        <f t="shared" si="9"/>
        <v>645.05468000590577</v>
      </c>
      <c r="K22" s="141">
        <f t="shared" si="10"/>
        <v>666.06411093369809</v>
      </c>
      <c r="L22" s="142">
        <f t="shared" si="10"/>
        <v>687.75781902680865</v>
      </c>
      <c r="M22" s="143">
        <v>903.51</v>
      </c>
      <c r="N22" s="144">
        <f>M22*$N$18</f>
        <v>936.5152202999999</v>
      </c>
      <c r="O22" s="145">
        <f>N22*$O$18</f>
        <v>967.01752102517094</v>
      </c>
      <c r="P22" s="146">
        <f>O22*$P$18</f>
        <v>998.5132816849607</v>
      </c>
      <c r="Q22" s="147">
        <f>P22*$Q$18</f>
        <v>1031.0348592694399</v>
      </c>
      <c r="R22" s="148">
        <v>604.42349000000002</v>
      </c>
      <c r="S22" s="140">
        <f>R22*S18</f>
        <v>624.70794232440005</v>
      </c>
      <c r="T22" s="140">
        <f>S22*T18</f>
        <v>645.05468000590577</v>
      </c>
      <c r="U22" s="140">
        <f>T22*U18</f>
        <v>666.06411093369809</v>
      </c>
      <c r="V22" s="140">
        <f>U22*V18</f>
        <v>687.75781902680865</v>
      </c>
      <c r="W22" s="149">
        <f>R22/F22</f>
        <v>1.0669999999999999</v>
      </c>
      <c r="X22" s="197"/>
      <c r="Y22" s="32">
        <f t="shared" ref="Y22:Y53" si="11">S22/R22</f>
        <v>1.03356</v>
      </c>
    </row>
    <row r="23" spans="1:26" s="32" customFormat="1" ht="51" customHeight="1">
      <c r="A23" s="45" t="s">
        <v>53</v>
      </c>
      <c r="B23" s="150" t="s">
        <v>54</v>
      </c>
      <c r="C23" s="136" t="s">
        <v>48</v>
      </c>
      <c r="D23" s="137">
        <v>1923.48</v>
      </c>
      <c r="E23" s="138">
        <v>903.76</v>
      </c>
      <c r="F23" s="138">
        <v>995.28</v>
      </c>
      <c r="G23" s="138"/>
      <c r="H23" s="139">
        <f t="shared" si="9"/>
        <v>2666.4</v>
      </c>
      <c r="I23" s="140">
        <f t="shared" si="9"/>
        <v>2755.884384</v>
      </c>
      <c r="J23" s="141">
        <f t="shared" si="9"/>
        <v>2845.6435383868793</v>
      </c>
      <c r="K23" s="141">
        <f t="shared" si="10"/>
        <v>2938.3261484321406</v>
      </c>
      <c r="L23" s="142">
        <f t="shared" si="10"/>
        <v>3034.0274310865752</v>
      </c>
      <c r="M23" s="143">
        <v>5100</v>
      </c>
      <c r="N23" s="144">
        <f>M23*$N$18</f>
        <v>5286.3029999999999</v>
      </c>
      <c r="O23" s="145">
        <f>N23*$O$18</f>
        <v>5458.4778887100001</v>
      </c>
      <c r="P23" s="146">
        <f>O23*$P$18</f>
        <v>5636.260513545285</v>
      </c>
      <c r="Q23" s="147">
        <f>P23*$Q$18</f>
        <v>5819.8335184714551</v>
      </c>
      <c r="R23" s="148">
        <f>'[20]16'!I51</f>
        <v>2666.4</v>
      </c>
      <c r="S23" s="140">
        <f>'[20]16'!J51</f>
        <v>2755.884384</v>
      </c>
      <c r="T23" s="140">
        <f>'[20]16'!K51</f>
        <v>2845.6435383868793</v>
      </c>
      <c r="U23" s="140">
        <f>'[20]16'!L51</f>
        <v>2938.3261484321406</v>
      </c>
      <c r="V23" s="140">
        <f>'[20]16'!M51</f>
        <v>3034.0274310865752</v>
      </c>
      <c r="W23" s="149">
        <f>R23/F23</f>
        <v>2.6790450928381966</v>
      </c>
      <c r="X23" s="197"/>
      <c r="Y23" s="32">
        <f t="shared" si="11"/>
        <v>1.03356</v>
      </c>
      <c r="Z23" s="32">
        <f>T23/S23</f>
        <v>1.0325699999999998</v>
      </c>
    </row>
    <row r="24" spans="1:26" s="32" customFormat="1" ht="30" customHeight="1">
      <c r="A24" s="57" t="s">
        <v>55</v>
      </c>
      <c r="B24" s="151" t="s">
        <v>56</v>
      </c>
      <c r="C24" s="152" t="s">
        <v>48</v>
      </c>
      <c r="D24" s="153">
        <f t="shared" ref="D24:V24" si="12">D25+D26+D33+D34+D35+D36+D37</f>
        <v>359.06</v>
      </c>
      <c r="E24" s="154">
        <f t="shared" si="12"/>
        <v>0</v>
      </c>
      <c r="F24" s="154">
        <f t="shared" si="12"/>
        <v>234.494</v>
      </c>
      <c r="G24" s="154">
        <f t="shared" si="12"/>
        <v>0</v>
      </c>
      <c r="H24" s="155">
        <f t="shared" si="12"/>
        <v>313.80500000000006</v>
      </c>
      <c r="I24" s="156">
        <f t="shared" si="12"/>
        <v>324.33629580000002</v>
      </c>
      <c r="J24" s="157">
        <f t="shared" si="12"/>
        <v>334.89992895420608</v>
      </c>
      <c r="K24" s="157">
        <f t="shared" si="12"/>
        <v>345.80761964024452</v>
      </c>
      <c r="L24" s="158">
        <f t="shared" si="12"/>
        <v>357.07057381192726</v>
      </c>
      <c r="M24" s="155">
        <f t="shared" si="12"/>
        <v>724.74</v>
      </c>
      <c r="N24" s="159">
        <f t="shared" si="12"/>
        <v>751.21475220000002</v>
      </c>
      <c r="O24" s="160">
        <f t="shared" si="12"/>
        <v>775.68181667915405</v>
      </c>
      <c r="P24" s="160">
        <f t="shared" si="12"/>
        <v>800.94577344839411</v>
      </c>
      <c r="Q24" s="161">
        <f t="shared" si="12"/>
        <v>827.0325772896083</v>
      </c>
      <c r="R24" s="155">
        <f t="shared" si="12"/>
        <v>313.80500000000006</v>
      </c>
      <c r="S24" s="156">
        <f t="shared" si="12"/>
        <v>324.33629580000002</v>
      </c>
      <c r="T24" s="157">
        <f t="shared" si="12"/>
        <v>334.89992895420608</v>
      </c>
      <c r="U24" s="157">
        <f t="shared" si="12"/>
        <v>345.80761964024452</v>
      </c>
      <c r="V24" s="158">
        <f t="shared" si="12"/>
        <v>357.07057381192726</v>
      </c>
      <c r="W24" s="162">
        <v>0</v>
      </c>
      <c r="X24" s="163"/>
      <c r="Y24" s="32">
        <f t="shared" si="11"/>
        <v>1.0335599999999998</v>
      </c>
    </row>
    <row r="25" spans="1:26" s="32" customFormat="1" ht="20.25" customHeight="1">
      <c r="A25" s="45" t="s">
        <v>57</v>
      </c>
      <c r="B25" s="164" t="s">
        <v>58</v>
      </c>
      <c r="C25" s="136" t="s">
        <v>48</v>
      </c>
      <c r="D25" s="137">
        <v>0</v>
      </c>
      <c r="E25" s="138">
        <v>0</v>
      </c>
      <c r="F25" s="138">
        <v>0</v>
      </c>
      <c r="G25" s="138"/>
      <c r="H25" s="139">
        <f>R25</f>
        <v>0</v>
      </c>
      <c r="I25" s="140">
        <f>S25</f>
        <v>0</v>
      </c>
      <c r="J25" s="141">
        <f>T25</f>
        <v>0</v>
      </c>
      <c r="K25" s="165">
        <f>U25</f>
        <v>0</v>
      </c>
      <c r="L25" s="166">
        <f>V25</f>
        <v>0</v>
      </c>
      <c r="M25" s="143">
        <v>0</v>
      </c>
      <c r="N25" s="144">
        <f>M25*$N$18</f>
        <v>0</v>
      </c>
      <c r="O25" s="145">
        <f>N25*$N$18</f>
        <v>0</v>
      </c>
      <c r="P25" s="146">
        <f>O25*$N$18</f>
        <v>0</v>
      </c>
      <c r="Q25" s="147">
        <f>P25*$N$18</f>
        <v>0</v>
      </c>
      <c r="R25" s="148">
        <f>F25*$R$18</f>
        <v>0</v>
      </c>
      <c r="S25" s="140">
        <f>R25*$S$18</f>
        <v>0</v>
      </c>
      <c r="T25" s="141">
        <f>S25*$S$18</f>
        <v>0</v>
      </c>
      <c r="U25" s="165">
        <f>T25*$S$18</f>
        <v>0</v>
      </c>
      <c r="V25" s="166">
        <f>U25*$S$18</f>
        <v>0</v>
      </c>
      <c r="W25" s="149" t="e">
        <f t="shared" ref="W25:W32" si="13">R25/F25</f>
        <v>#DIV/0!</v>
      </c>
      <c r="X25" s="163"/>
      <c r="Y25" s="32" t="e">
        <f t="shared" si="11"/>
        <v>#DIV/0!</v>
      </c>
    </row>
    <row r="26" spans="1:26" s="32" customFormat="1" ht="17.25" customHeight="1">
      <c r="A26" s="57" t="s">
        <v>59</v>
      </c>
      <c r="B26" s="167" t="s">
        <v>60</v>
      </c>
      <c r="C26" s="152" t="s">
        <v>48</v>
      </c>
      <c r="D26" s="168">
        <f>D27+D28+D29+D30+D31+D32</f>
        <v>77.3</v>
      </c>
      <c r="E26" s="169">
        <f t="shared" ref="E26:V26" si="14">E27+E28+E29+E30+E31+E32</f>
        <v>0</v>
      </c>
      <c r="F26" s="169">
        <f t="shared" si="14"/>
        <v>50.5</v>
      </c>
      <c r="G26" s="169">
        <f t="shared" si="14"/>
        <v>0</v>
      </c>
      <c r="H26" s="170">
        <f t="shared" si="14"/>
        <v>64.400000000000006</v>
      </c>
      <c r="I26" s="171">
        <f t="shared" si="14"/>
        <v>66.561263999999994</v>
      </c>
      <c r="J26" s="172">
        <f t="shared" si="14"/>
        <v>68.729164368479999</v>
      </c>
      <c r="K26" s="157">
        <f t="shared" si="14"/>
        <v>70.967673251961386</v>
      </c>
      <c r="L26" s="158">
        <f t="shared" si="14"/>
        <v>73.279090369777762</v>
      </c>
      <c r="M26" s="155">
        <f t="shared" si="14"/>
        <v>157.4</v>
      </c>
      <c r="N26" s="173">
        <f t="shared" si="14"/>
        <v>163.14982199999997</v>
      </c>
      <c r="O26" s="174">
        <f t="shared" si="14"/>
        <v>168.46361170253999</v>
      </c>
      <c r="P26" s="160">
        <f t="shared" si="14"/>
        <v>173.95047153569172</v>
      </c>
      <c r="Q26" s="161">
        <f t="shared" si="14"/>
        <v>179.61603839360919</v>
      </c>
      <c r="R26" s="170">
        <f t="shared" si="14"/>
        <v>64.400000000000006</v>
      </c>
      <c r="S26" s="171">
        <f t="shared" si="14"/>
        <v>66.561263999999994</v>
      </c>
      <c r="T26" s="172">
        <f t="shared" si="14"/>
        <v>68.729164368479999</v>
      </c>
      <c r="U26" s="157">
        <f t="shared" si="14"/>
        <v>70.967673251961386</v>
      </c>
      <c r="V26" s="158">
        <f t="shared" si="14"/>
        <v>73.279090369777762</v>
      </c>
      <c r="W26" s="162">
        <f t="shared" si="13"/>
        <v>1.2752475247524753</v>
      </c>
      <c r="X26" s="163"/>
      <c r="Y26" s="32">
        <f t="shared" si="11"/>
        <v>1.0335599999999998</v>
      </c>
    </row>
    <row r="27" spans="1:26" s="187" customFormat="1" ht="20.25" customHeight="1">
      <c r="A27" s="175" t="s">
        <v>61</v>
      </c>
      <c r="B27" s="176" t="s">
        <v>62</v>
      </c>
      <c r="C27" s="177" t="s">
        <v>48</v>
      </c>
      <c r="D27" s="178">
        <v>0</v>
      </c>
      <c r="E27" s="179">
        <v>0</v>
      </c>
      <c r="F27" s="179">
        <v>0</v>
      </c>
      <c r="G27" s="179"/>
      <c r="H27" s="180">
        <f t="shared" ref="H27:H38" si="15">R27</f>
        <v>12</v>
      </c>
      <c r="I27" s="181">
        <f t="shared" ref="I27:I38" si="16">S27</f>
        <v>12.40272</v>
      </c>
      <c r="J27" s="182">
        <f t="shared" ref="J27:J38" si="17">T27</f>
        <v>12.8066765904</v>
      </c>
      <c r="K27" s="182">
        <f t="shared" ref="K27:L38" si="18">U27</f>
        <v>13.223790046949329</v>
      </c>
      <c r="L27" s="183">
        <f t="shared" si="18"/>
        <v>13.654488888778468</v>
      </c>
      <c r="M27" s="184">
        <v>47</v>
      </c>
      <c r="N27" s="144">
        <f t="shared" ref="N27:N38" si="19">M27*$N$18</f>
        <v>48.716909999999999</v>
      </c>
      <c r="O27" s="145">
        <f t="shared" ref="O27:O42" si="20">N27*$O$18</f>
        <v>50.303619758699995</v>
      </c>
      <c r="P27" s="146">
        <f t="shared" ref="P27:P42" si="21">O27*$P$18</f>
        <v>51.942008654240851</v>
      </c>
      <c r="Q27" s="147">
        <f t="shared" ref="Q27:Q42" si="22">P27*$Q$18</f>
        <v>53.633759876109472</v>
      </c>
      <c r="R27" s="184">
        <v>12</v>
      </c>
      <c r="S27" s="140">
        <v>12.40272</v>
      </c>
      <c r="T27" s="141">
        <v>12.8066765904</v>
      </c>
      <c r="U27" s="141">
        <v>13.223790046949329</v>
      </c>
      <c r="V27" s="142">
        <v>13.654488888778468</v>
      </c>
      <c r="W27" s="185" t="e">
        <f t="shared" si="13"/>
        <v>#DIV/0!</v>
      </c>
      <c r="X27" s="186"/>
      <c r="Y27" s="32">
        <f t="shared" si="11"/>
        <v>1.03356</v>
      </c>
    </row>
    <row r="28" spans="1:26" s="187" customFormat="1" ht="30">
      <c r="A28" s="175" t="s">
        <v>63</v>
      </c>
      <c r="B28" s="188" t="s">
        <v>64</v>
      </c>
      <c r="C28" s="189" t="s">
        <v>48</v>
      </c>
      <c r="D28" s="190">
        <v>77.3</v>
      </c>
      <c r="E28" s="191">
        <v>0</v>
      </c>
      <c r="F28" s="191">
        <v>50.5</v>
      </c>
      <c r="G28" s="191"/>
      <c r="H28" s="192">
        <f t="shared" si="15"/>
        <v>0</v>
      </c>
      <c r="I28" s="193">
        <f t="shared" si="16"/>
        <v>0</v>
      </c>
      <c r="J28" s="194">
        <f t="shared" si="17"/>
        <v>0</v>
      </c>
      <c r="K28" s="182">
        <f t="shared" si="18"/>
        <v>0</v>
      </c>
      <c r="L28" s="183">
        <f t="shared" si="18"/>
        <v>0</v>
      </c>
      <c r="M28" s="184">
        <v>0</v>
      </c>
      <c r="N28" s="144">
        <f t="shared" si="19"/>
        <v>0</v>
      </c>
      <c r="O28" s="145">
        <f t="shared" si="20"/>
        <v>0</v>
      </c>
      <c r="P28" s="146">
        <f t="shared" si="21"/>
        <v>0</v>
      </c>
      <c r="Q28" s="147">
        <f t="shared" si="22"/>
        <v>0</v>
      </c>
      <c r="R28" s="195">
        <v>0</v>
      </c>
      <c r="S28" s="140">
        <v>0</v>
      </c>
      <c r="T28" s="141">
        <v>0</v>
      </c>
      <c r="U28" s="141">
        <v>0</v>
      </c>
      <c r="V28" s="142">
        <v>0</v>
      </c>
      <c r="W28" s="185">
        <f t="shared" si="13"/>
        <v>0</v>
      </c>
      <c r="X28" s="186"/>
      <c r="Y28" s="32" t="e">
        <f t="shared" si="11"/>
        <v>#DIV/0!</v>
      </c>
    </row>
    <row r="29" spans="1:26" s="187" customFormat="1" ht="17.25" customHeight="1">
      <c r="A29" s="175" t="s">
        <v>65</v>
      </c>
      <c r="B29" s="188" t="s">
        <v>66</v>
      </c>
      <c r="C29" s="189" t="s">
        <v>48</v>
      </c>
      <c r="D29" s="190">
        <v>0</v>
      </c>
      <c r="E29" s="191">
        <v>0</v>
      </c>
      <c r="F29" s="191">
        <v>0</v>
      </c>
      <c r="G29" s="191"/>
      <c r="H29" s="192">
        <f t="shared" si="15"/>
        <v>40.4</v>
      </c>
      <c r="I29" s="193">
        <f t="shared" si="16"/>
        <v>41.755823999999997</v>
      </c>
      <c r="J29" s="194">
        <f t="shared" si="17"/>
        <v>43.115811187679995</v>
      </c>
      <c r="K29" s="182">
        <f t="shared" si="18"/>
        <v>44.520093158062728</v>
      </c>
      <c r="L29" s="183">
        <f t="shared" si="18"/>
        <v>45.970112592220829</v>
      </c>
      <c r="M29" s="184">
        <v>40.4</v>
      </c>
      <c r="N29" s="144">
        <f t="shared" si="19"/>
        <v>41.875811999999996</v>
      </c>
      <c r="O29" s="145">
        <f t="shared" si="20"/>
        <v>43.239707196839994</v>
      </c>
      <c r="P29" s="146">
        <f t="shared" si="21"/>
        <v>44.648024460241075</v>
      </c>
      <c r="Q29" s="147">
        <f t="shared" si="22"/>
        <v>46.10221061691113</v>
      </c>
      <c r="R29" s="195">
        <v>40.4</v>
      </c>
      <c r="S29" s="140">
        <v>41.755823999999997</v>
      </c>
      <c r="T29" s="141">
        <v>43.115811187679995</v>
      </c>
      <c r="U29" s="141">
        <v>44.520093158062728</v>
      </c>
      <c r="V29" s="142">
        <v>45.970112592220829</v>
      </c>
      <c r="W29" s="185" t="e">
        <f t="shared" si="13"/>
        <v>#DIV/0!</v>
      </c>
      <c r="X29" s="186"/>
      <c r="Y29" s="32">
        <f t="shared" si="11"/>
        <v>1.03356</v>
      </c>
    </row>
    <row r="30" spans="1:26" s="187" customFormat="1" ht="17.25" customHeight="1">
      <c r="A30" s="175" t="s">
        <v>67</v>
      </c>
      <c r="B30" s="188" t="s">
        <v>68</v>
      </c>
      <c r="C30" s="189" t="s">
        <v>48</v>
      </c>
      <c r="D30" s="190">
        <v>0</v>
      </c>
      <c r="E30" s="191">
        <v>0</v>
      </c>
      <c r="F30" s="191">
        <v>0</v>
      </c>
      <c r="G30" s="191"/>
      <c r="H30" s="192">
        <f t="shared" si="15"/>
        <v>12</v>
      </c>
      <c r="I30" s="193">
        <f t="shared" si="16"/>
        <v>12.40272</v>
      </c>
      <c r="J30" s="194">
        <f t="shared" si="17"/>
        <v>12.8066765904</v>
      </c>
      <c r="K30" s="182">
        <f t="shared" si="18"/>
        <v>13.223790046949329</v>
      </c>
      <c r="L30" s="183">
        <f t="shared" si="18"/>
        <v>13.654488888778468</v>
      </c>
      <c r="M30" s="184">
        <v>70</v>
      </c>
      <c r="N30" s="144">
        <f t="shared" si="19"/>
        <v>72.557099999999991</v>
      </c>
      <c r="O30" s="145">
        <f t="shared" si="20"/>
        <v>74.920284746999997</v>
      </c>
      <c r="P30" s="146">
        <f t="shared" si="21"/>
        <v>77.360438421209793</v>
      </c>
      <c r="Q30" s="147">
        <f t="shared" si="22"/>
        <v>79.8800679005886</v>
      </c>
      <c r="R30" s="195">
        <v>12</v>
      </c>
      <c r="S30" s="140">
        <v>12.40272</v>
      </c>
      <c r="T30" s="141">
        <v>12.8066765904</v>
      </c>
      <c r="U30" s="141">
        <v>13.223790046949329</v>
      </c>
      <c r="V30" s="142">
        <v>13.654488888778468</v>
      </c>
      <c r="W30" s="185" t="e">
        <f t="shared" si="13"/>
        <v>#DIV/0!</v>
      </c>
      <c r="X30" s="186"/>
      <c r="Y30" s="32">
        <f t="shared" si="11"/>
        <v>1.03356</v>
      </c>
    </row>
    <row r="31" spans="1:26" s="187" customFormat="1" ht="17.25" customHeight="1">
      <c r="A31" s="175" t="s">
        <v>69</v>
      </c>
      <c r="B31" s="188" t="s">
        <v>70</v>
      </c>
      <c r="C31" s="189" t="s">
        <v>48</v>
      </c>
      <c r="D31" s="190">
        <v>0</v>
      </c>
      <c r="E31" s="191">
        <v>0</v>
      </c>
      <c r="F31" s="191">
        <v>0</v>
      </c>
      <c r="G31" s="191"/>
      <c r="H31" s="192">
        <f t="shared" si="15"/>
        <v>0</v>
      </c>
      <c r="I31" s="193">
        <f t="shared" si="16"/>
        <v>0</v>
      </c>
      <c r="J31" s="194">
        <f t="shared" si="17"/>
        <v>0</v>
      </c>
      <c r="K31" s="182">
        <f t="shared" si="18"/>
        <v>0</v>
      </c>
      <c r="L31" s="183">
        <f t="shared" si="18"/>
        <v>0</v>
      </c>
      <c r="M31" s="184"/>
      <c r="N31" s="144">
        <f t="shared" si="19"/>
        <v>0</v>
      </c>
      <c r="O31" s="145">
        <f t="shared" si="20"/>
        <v>0</v>
      </c>
      <c r="P31" s="146">
        <f t="shared" si="21"/>
        <v>0</v>
      </c>
      <c r="Q31" s="147">
        <f t="shared" si="22"/>
        <v>0</v>
      </c>
      <c r="R31" s="195">
        <v>0</v>
      </c>
      <c r="S31" s="140">
        <v>0</v>
      </c>
      <c r="T31" s="141">
        <v>0</v>
      </c>
      <c r="U31" s="141">
        <v>0</v>
      </c>
      <c r="V31" s="142">
        <v>0</v>
      </c>
      <c r="W31" s="185" t="e">
        <f t="shared" si="13"/>
        <v>#DIV/0!</v>
      </c>
      <c r="X31" s="186"/>
      <c r="Y31" s="32" t="e">
        <f t="shared" si="11"/>
        <v>#DIV/0!</v>
      </c>
    </row>
    <row r="32" spans="1:26" s="187" customFormat="1" ht="17.25" customHeight="1">
      <c r="A32" s="175" t="s">
        <v>71</v>
      </c>
      <c r="B32" s="188" t="s">
        <v>72</v>
      </c>
      <c r="C32" s="189" t="s">
        <v>48</v>
      </c>
      <c r="D32" s="190">
        <v>0</v>
      </c>
      <c r="E32" s="191">
        <v>0</v>
      </c>
      <c r="F32" s="191">
        <v>0</v>
      </c>
      <c r="G32" s="191"/>
      <c r="H32" s="192">
        <f t="shared" si="15"/>
        <v>0</v>
      </c>
      <c r="I32" s="193">
        <f t="shared" si="16"/>
        <v>0</v>
      </c>
      <c r="J32" s="194">
        <f t="shared" si="17"/>
        <v>0</v>
      </c>
      <c r="K32" s="182">
        <f t="shared" si="18"/>
        <v>0</v>
      </c>
      <c r="L32" s="183">
        <f t="shared" si="18"/>
        <v>0</v>
      </c>
      <c r="M32" s="184"/>
      <c r="N32" s="144">
        <f t="shared" si="19"/>
        <v>0</v>
      </c>
      <c r="O32" s="145">
        <f t="shared" si="20"/>
        <v>0</v>
      </c>
      <c r="P32" s="146">
        <f t="shared" si="21"/>
        <v>0</v>
      </c>
      <c r="Q32" s="147">
        <f t="shared" si="22"/>
        <v>0</v>
      </c>
      <c r="R32" s="195">
        <v>0</v>
      </c>
      <c r="S32" s="140">
        <v>0</v>
      </c>
      <c r="T32" s="141">
        <v>0</v>
      </c>
      <c r="U32" s="141">
        <v>0</v>
      </c>
      <c r="V32" s="142">
        <v>0</v>
      </c>
      <c r="W32" s="185" t="e">
        <f t="shared" si="13"/>
        <v>#DIV/0!</v>
      </c>
      <c r="X32" s="186"/>
      <c r="Y32" s="32" t="e">
        <f t="shared" si="11"/>
        <v>#DIV/0!</v>
      </c>
    </row>
    <row r="33" spans="1:25" s="32" customFormat="1" ht="17.25" customHeight="1">
      <c r="A33" s="45" t="s">
        <v>73</v>
      </c>
      <c r="B33" s="196" t="s">
        <v>74</v>
      </c>
      <c r="C33" s="136" t="s">
        <v>48</v>
      </c>
      <c r="D33" s="137">
        <v>0</v>
      </c>
      <c r="E33" s="138">
        <v>0</v>
      </c>
      <c r="F33" s="138">
        <v>0</v>
      </c>
      <c r="G33" s="138"/>
      <c r="H33" s="139">
        <f t="shared" si="15"/>
        <v>0</v>
      </c>
      <c r="I33" s="140">
        <f t="shared" si="16"/>
        <v>0</v>
      </c>
      <c r="J33" s="141">
        <f t="shared" si="17"/>
        <v>0</v>
      </c>
      <c r="K33" s="165">
        <f t="shared" si="18"/>
        <v>0</v>
      </c>
      <c r="L33" s="166">
        <f t="shared" si="18"/>
        <v>0</v>
      </c>
      <c r="M33" s="143">
        <v>24</v>
      </c>
      <c r="N33" s="144">
        <f t="shared" si="19"/>
        <v>24.876719999999999</v>
      </c>
      <c r="O33" s="145">
        <f t="shared" si="20"/>
        <v>25.6869547704</v>
      </c>
      <c r="P33" s="146">
        <f t="shared" si="21"/>
        <v>26.523578887271928</v>
      </c>
      <c r="Q33" s="147">
        <f t="shared" si="22"/>
        <v>27.387451851630374</v>
      </c>
      <c r="R33" s="148">
        <v>0</v>
      </c>
      <c r="S33" s="140">
        <v>0</v>
      </c>
      <c r="T33" s="141">
        <v>0</v>
      </c>
      <c r="U33" s="141">
        <v>0</v>
      </c>
      <c r="V33" s="142">
        <v>0</v>
      </c>
      <c r="W33" s="149">
        <v>0</v>
      </c>
      <c r="X33" s="163"/>
      <c r="Y33" s="32" t="e">
        <f t="shared" si="11"/>
        <v>#DIV/0!</v>
      </c>
    </row>
    <row r="34" spans="1:25" s="32" customFormat="1" ht="15.75" customHeight="1">
      <c r="A34" s="45" t="s">
        <v>75</v>
      </c>
      <c r="B34" s="196" t="s">
        <v>76</v>
      </c>
      <c r="C34" s="136" t="s">
        <v>48</v>
      </c>
      <c r="D34" s="137">
        <v>0</v>
      </c>
      <c r="E34" s="138">
        <v>0</v>
      </c>
      <c r="F34" s="138">
        <v>0</v>
      </c>
      <c r="G34" s="138"/>
      <c r="H34" s="139">
        <f t="shared" si="15"/>
        <v>5</v>
      </c>
      <c r="I34" s="140">
        <f t="shared" si="16"/>
        <v>5.1677999999999997</v>
      </c>
      <c r="J34" s="141">
        <f t="shared" si="17"/>
        <v>5.3361152459999994</v>
      </c>
      <c r="K34" s="165">
        <f t="shared" si="18"/>
        <v>5.5099125195622189</v>
      </c>
      <c r="L34" s="166">
        <f t="shared" si="18"/>
        <v>5.6893703703243608</v>
      </c>
      <c r="M34" s="143">
        <v>5</v>
      </c>
      <c r="N34" s="144">
        <f t="shared" si="19"/>
        <v>5.1826499999999998</v>
      </c>
      <c r="O34" s="145">
        <f t="shared" si="20"/>
        <v>5.3514489104999994</v>
      </c>
      <c r="P34" s="146">
        <f t="shared" si="21"/>
        <v>5.5257456015149842</v>
      </c>
      <c r="Q34" s="147">
        <f t="shared" si="22"/>
        <v>5.7057191357563273</v>
      </c>
      <c r="R34" s="148">
        <v>5</v>
      </c>
      <c r="S34" s="140">
        <v>5.1677999999999997</v>
      </c>
      <c r="T34" s="141">
        <v>5.3361152459999994</v>
      </c>
      <c r="U34" s="141">
        <v>5.5099125195622189</v>
      </c>
      <c r="V34" s="142">
        <v>5.6893703703243608</v>
      </c>
      <c r="W34" s="149" t="e">
        <f>R34/F34</f>
        <v>#DIV/0!</v>
      </c>
      <c r="X34" s="163"/>
      <c r="Y34" s="32">
        <f t="shared" si="11"/>
        <v>1.03356</v>
      </c>
    </row>
    <row r="35" spans="1:25" s="32" customFormat="1" ht="33.75" customHeight="1">
      <c r="A35" s="45" t="s">
        <v>77</v>
      </c>
      <c r="B35" s="196" t="s">
        <v>78</v>
      </c>
      <c r="C35" s="136" t="s">
        <v>48</v>
      </c>
      <c r="D35" s="137">
        <v>10.56</v>
      </c>
      <c r="E35" s="138">
        <v>0</v>
      </c>
      <c r="F35" s="138">
        <v>6.9</v>
      </c>
      <c r="G35" s="138"/>
      <c r="H35" s="139">
        <f t="shared" si="15"/>
        <v>50</v>
      </c>
      <c r="I35" s="140">
        <f t="shared" si="16"/>
        <v>51.678000000000004</v>
      </c>
      <c r="J35" s="141">
        <f t="shared" si="17"/>
        <v>53.361152460000007</v>
      </c>
      <c r="K35" s="165">
        <f t="shared" si="18"/>
        <v>55.099125195622207</v>
      </c>
      <c r="L35" s="166">
        <f t="shared" si="18"/>
        <v>56.893703703243624</v>
      </c>
      <c r="M35" s="143">
        <f>96.5+80.54</f>
        <v>177.04000000000002</v>
      </c>
      <c r="N35" s="144">
        <f t="shared" si="19"/>
        <v>183.50727120000002</v>
      </c>
      <c r="O35" s="145">
        <f t="shared" si="20"/>
        <v>189.48410302298402</v>
      </c>
      <c r="P35" s="146">
        <f t="shared" si="21"/>
        <v>195.6556002584426</v>
      </c>
      <c r="Q35" s="147">
        <f t="shared" si="22"/>
        <v>202.02810315886009</v>
      </c>
      <c r="R35" s="148">
        <v>50</v>
      </c>
      <c r="S35" s="140">
        <f>R35*S18</f>
        <v>51.678000000000004</v>
      </c>
      <c r="T35" s="140">
        <f>S35*T18</f>
        <v>53.361152460000007</v>
      </c>
      <c r="U35" s="140">
        <f>T35*U18</f>
        <v>55.099125195622207</v>
      </c>
      <c r="V35" s="140">
        <f>U35*V18</f>
        <v>56.893703703243624</v>
      </c>
      <c r="W35" s="149">
        <f>R35/F35</f>
        <v>7.2463768115942022</v>
      </c>
      <c r="X35" s="197"/>
      <c r="Y35" s="32">
        <f t="shared" si="11"/>
        <v>1.03356</v>
      </c>
    </row>
    <row r="36" spans="1:25" s="32" customFormat="1" ht="39" customHeight="1">
      <c r="A36" s="45" t="s">
        <v>79</v>
      </c>
      <c r="B36" s="196" t="s">
        <v>80</v>
      </c>
      <c r="C36" s="136" t="s">
        <v>48</v>
      </c>
      <c r="D36" s="137">
        <v>5.35</v>
      </c>
      <c r="E36" s="138">
        <v>0</v>
      </c>
      <c r="F36" s="138">
        <v>3.4940000000000002</v>
      </c>
      <c r="G36" s="138"/>
      <c r="H36" s="139">
        <f t="shared" si="15"/>
        <v>9.4049999999999994</v>
      </c>
      <c r="I36" s="140">
        <f t="shared" si="16"/>
        <v>9.7206317999999996</v>
      </c>
      <c r="J36" s="141">
        <f t="shared" si="17"/>
        <v>10.037232777725999</v>
      </c>
      <c r="K36" s="165">
        <f t="shared" si="18"/>
        <v>10.364145449296535</v>
      </c>
      <c r="L36" s="166">
        <f t="shared" si="18"/>
        <v>10.701705666580123</v>
      </c>
      <c r="M36" s="143">
        <f>80.9+95.4</f>
        <v>176.3</v>
      </c>
      <c r="N36" s="144">
        <f t="shared" si="19"/>
        <v>182.740239</v>
      </c>
      <c r="O36" s="145">
        <f t="shared" si="20"/>
        <v>188.69208858422999</v>
      </c>
      <c r="P36" s="146">
        <f t="shared" si="21"/>
        <v>194.83778990941835</v>
      </c>
      <c r="Q36" s="147">
        <f t="shared" si="22"/>
        <v>201.18365672676811</v>
      </c>
      <c r="R36" s="148">
        <v>9.4049999999999994</v>
      </c>
      <c r="S36" s="140">
        <f>R36*S18</f>
        <v>9.7206317999999996</v>
      </c>
      <c r="T36" s="140">
        <f>S36*T18</f>
        <v>10.037232777725999</v>
      </c>
      <c r="U36" s="140">
        <f>T36*U18</f>
        <v>10.364145449296535</v>
      </c>
      <c r="V36" s="140">
        <f>U36*V18</f>
        <v>10.701705666580123</v>
      </c>
      <c r="W36" s="149">
        <f>R36/F36</f>
        <v>2.6917572982255291</v>
      </c>
      <c r="X36" s="197"/>
      <c r="Y36" s="32">
        <f t="shared" si="11"/>
        <v>1.03356</v>
      </c>
    </row>
    <row r="37" spans="1:25" s="32" customFormat="1" ht="37.5" customHeight="1">
      <c r="A37" s="45" t="s">
        <v>81</v>
      </c>
      <c r="B37" s="196" t="s">
        <v>82</v>
      </c>
      <c r="C37" s="136" t="s">
        <v>48</v>
      </c>
      <c r="D37" s="137">
        <v>265.85000000000002</v>
      </c>
      <c r="E37" s="138">
        <v>0</v>
      </c>
      <c r="F37" s="138">
        <v>173.6</v>
      </c>
      <c r="G37" s="138"/>
      <c r="H37" s="139">
        <f t="shared" si="15"/>
        <v>185.00000000000003</v>
      </c>
      <c r="I37" s="140">
        <f t="shared" si="16"/>
        <v>191.20860000000005</v>
      </c>
      <c r="J37" s="141">
        <f t="shared" si="17"/>
        <v>197.43626410200005</v>
      </c>
      <c r="K37" s="165">
        <f t="shared" si="18"/>
        <v>203.8667632238022</v>
      </c>
      <c r="L37" s="166">
        <f t="shared" si="18"/>
        <v>210.50670370200143</v>
      </c>
      <c r="M37" s="143">
        <f>452.3-47-40.4-10-60-24-5-80.9</f>
        <v>185.00000000000003</v>
      </c>
      <c r="N37" s="144">
        <f t="shared" si="19"/>
        <v>191.75805000000003</v>
      </c>
      <c r="O37" s="145">
        <f t="shared" si="20"/>
        <v>198.00360968850003</v>
      </c>
      <c r="P37" s="146">
        <f t="shared" si="21"/>
        <v>204.45258725605447</v>
      </c>
      <c r="Q37" s="147">
        <f t="shared" si="22"/>
        <v>211.11160802298417</v>
      </c>
      <c r="R37" s="148">
        <v>185.00000000000003</v>
      </c>
      <c r="S37" s="140">
        <v>191.20860000000005</v>
      </c>
      <c r="T37" s="141">
        <v>197.43626410200005</v>
      </c>
      <c r="U37" s="141">
        <v>203.8667632238022</v>
      </c>
      <c r="V37" s="142">
        <v>210.50670370200143</v>
      </c>
      <c r="W37" s="149">
        <f>R37/F37</f>
        <v>1.0656682027649771</v>
      </c>
      <c r="X37" s="197"/>
      <c r="Y37" s="32">
        <f t="shared" si="11"/>
        <v>1.03356</v>
      </c>
    </row>
    <row r="38" spans="1:25" s="32" customFormat="1" ht="15">
      <c r="A38" s="45" t="s">
        <v>83</v>
      </c>
      <c r="B38" s="198" t="s">
        <v>84</v>
      </c>
      <c r="C38" s="136" t="s">
        <v>48</v>
      </c>
      <c r="D38" s="137">
        <v>0</v>
      </c>
      <c r="E38" s="138">
        <v>0</v>
      </c>
      <c r="F38" s="138">
        <v>0</v>
      </c>
      <c r="G38" s="138"/>
      <c r="H38" s="139">
        <f t="shared" si="15"/>
        <v>0</v>
      </c>
      <c r="I38" s="140">
        <f t="shared" si="16"/>
        <v>0</v>
      </c>
      <c r="J38" s="141">
        <f t="shared" si="17"/>
        <v>0</v>
      </c>
      <c r="K38" s="165">
        <f t="shared" si="18"/>
        <v>0</v>
      </c>
      <c r="L38" s="166">
        <f t="shared" si="18"/>
        <v>0</v>
      </c>
      <c r="M38" s="143"/>
      <c r="N38" s="144">
        <f t="shared" si="19"/>
        <v>0</v>
      </c>
      <c r="O38" s="145">
        <f t="shared" si="20"/>
        <v>0</v>
      </c>
      <c r="P38" s="146">
        <f t="shared" si="21"/>
        <v>0</v>
      </c>
      <c r="Q38" s="147">
        <f t="shared" si="22"/>
        <v>0</v>
      </c>
      <c r="R38" s="148">
        <f>F38*$R$18</f>
        <v>0</v>
      </c>
      <c r="S38" s="140">
        <f>R38*$S$18</f>
        <v>0</v>
      </c>
      <c r="T38" s="141">
        <f>S38*$T$18</f>
        <v>0</v>
      </c>
      <c r="U38" s="141">
        <f>T38*$U$18</f>
        <v>0</v>
      </c>
      <c r="V38" s="142">
        <f>U38*$V$18</f>
        <v>0</v>
      </c>
      <c r="W38" s="149">
        <v>0</v>
      </c>
      <c r="X38" s="163"/>
      <c r="Y38" s="32" t="e">
        <f t="shared" si="11"/>
        <v>#DIV/0!</v>
      </c>
    </row>
    <row r="39" spans="1:25" s="32" customFormat="1" ht="15">
      <c r="A39" s="57" t="s">
        <v>85</v>
      </c>
      <c r="B39" s="199" t="s">
        <v>86</v>
      </c>
      <c r="C39" s="152" t="s">
        <v>48</v>
      </c>
      <c r="D39" s="168">
        <f>D40+D41+D42</f>
        <v>130.77000000000001</v>
      </c>
      <c r="E39" s="169">
        <f t="shared" ref="E39:V39" si="23">E40+E41+E42</f>
        <v>0</v>
      </c>
      <c r="F39" s="169">
        <f t="shared" si="23"/>
        <v>85.43</v>
      </c>
      <c r="G39" s="169">
        <f t="shared" si="23"/>
        <v>0</v>
      </c>
      <c r="H39" s="170">
        <f t="shared" si="23"/>
        <v>91.153810000000007</v>
      </c>
      <c r="I39" s="171">
        <f t="shared" si="23"/>
        <v>94.212931863600005</v>
      </c>
      <c r="J39" s="172">
        <f t="shared" si="23"/>
        <v>97.281447054397461</v>
      </c>
      <c r="K39" s="157">
        <f t="shared" si="23"/>
        <v>100.44990378495919</v>
      </c>
      <c r="L39" s="158">
        <f t="shared" si="23"/>
        <v>103.72155715123532</v>
      </c>
      <c r="M39" s="155">
        <f t="shared" si="23"/>
        <v>136.19999999999999</v>
      </c>
      <c r="N39" s="173">
        <f t="shared" si="23"/>
        <v>141.17538599999997</v>
      </c>
      <c r="O39" s="174">
        <f t="shared" si="23"/>
        <v>145.77346832201997</v>
      </c>
      <c r="P39" s="160">
        <f t="shared" si="23"/>
        <v>150.52131018526816</v>
      </c>
      <c r="Q39" s="161">
        <f t="shared" si="23"/>
        <v>155.42378925800236</v>
      </c>
      <c r="R39" s="170">
        <f t="shared" si="23"/>
        <v>91.153810000000007</v>
      </c>
      <c r="S39" s="171">
        <f t="shared" si="23"/>
        <v>94.212931863600005</v>
      </c>
      <c r="T39" s="172">
        <f t="shared" si="23"/>
        <v>97.281447054397461</v>
      </c>
      <c r="U39" s="157">
        <f t="shared" si="23"/>
        <v>100.44990378495919</v>
      </c>
      <c r="V39" s="158">
        <f t="shared" si="23"/>
        <v>103.72155715123532</v>
      </c>
      <c r="W39" s="162">
        <f>R39/F39</f>
        <v>1.0669999999999999</v>
      </c>
      <c r="X39" s="163"/>
      <c r="Y39" s="32">
        <f t="shared" si="11"/>
        <v>1.03356</v>
      </c>
    </row>
    <row r="40" spans="1:25" s="32" customFormat="1" ht="15">
      <c r="A40" s="45" t="s">
        <v>87</v>
      </c>
      <c r="B40" s="196" t="s">
        <v>88</v>
      </c>
      <c r="C40" s="136" t="s">
        <v>48</v>
      </c>
      <c r="D40" s="137">
        <v>0</v>
      </c>
      <c r="E40" s="138">
        <v>0</v>
      </c>
      <c r="F40" s="138">
        <v>0</v>
      </c>
      <c r="G40" s="138"/>
      <c r="H40" s="139">
        <f t="shared" ref="H40:J42" si="24">R40</f>
        <v>0</v>
      </c>
      <c r="I40" s="140">
        <f t="shared" si="24"/>
        <v>0</v>
      </c>
      <c r="J40" s="141">
        <f t="shared" si="24"/>
        <v>0</v>
      </c>
      <c r="K40" s="165">
        <f t="shared" ref="K40:L42" si="25">U40</f>
        <v>0</v>
      </c>
      <c r="L40" s="166">
        <f t="shared" si="25"/>
        <v>0</v>
      </c>
      <c r="M40" s="143">
        <v>0</v>
      </c>
      <c r="N40" s="144">
        <f>M40*$N$18</f>
        <v>0</v>
      </c>
      <c r="O40" s="145">
        <f t="shared" si="20"/>
        <v>0</v>
      </c>
      <c r="P40" s="146">
        <f t="shared" si="21"/>
        <v>0</v>
      </c>
      <c r="Q40" s="147">
        <f t="shared" si="22"/>
        <v>0</v>
      </c>
      <c r="R40" s="148">
        <f>M40</f>
        <v>0</v>
      </c>
      <c r="S40" s="140">
        <f>R40*$S$18</f>
        <v>0</v>
      </c>
      <c r="T40" s="141">
        <f>S40*$T$18</f>
        <v>0</v>
      </c>
      <c r="U40" s="141">
        <f>T40*$U$18</f>
        <v>0</v>
      </c>
      <c r="V40" s="142">
        <f>U40*$Q$18</f>
        <v>0</v>
      </c>
      <c r="W40" s="149" t="e">
        <f>R40/F40</f>
        <v>#DIV/0!</v>
      </c>
      <c r="X40" s="163"/>
      <c r="Y40" s="32" t="e">
        <f t="shared" si="11"/>
        <v>#DIV/0!</v>
      </c>
    </row>
    <row r="41" spans="1:25" s="32" customFormat="1" ht="30">
      <c r="A41" s="45" t="s">
        <v>89</v>
      </c>
      <c r="B41" s="196" t="s">
        <v>90</v>
      </c>
      <c r="C41" s="136" t="s">
        <v>48</v>
      </c>
      <c r="D41" s="137">
        <v>130.77000000000001</v>
      </c>
      <c r="E41" s="138">
        <v>0</v>
      </c>
      <c r="F41" s="138">
        <v>85.43</v>
      </c>
      <c r="G41" s="138"/>
      <c r="H41" s="139">
        <f t="shared" si="24"/>
        <v>91.153810000000007</v>
      </c>
      <c r="I41" s="140">
        <f t="shared" si="24"/>
        <v>94.212931863600005</v>
      </c>
      <c r="J41" s="141">
        <f t="shared" si="24"/>
        <v>97.281447054397461</v>
      </c>
      <c r="K41" s="165">
        <f t="shared" si="25"/>
        <v>100.44990378495919</v>
      </c>
      <c r="L41" s="166">
        <f t="shared" si="25"/>
        <v>103.72155715123532</v>
      </c>
      <c r="M41" s="143">
        <v>136.19999999999999</v>
      </c>
      <c r="N41" s="144">
        <f>M41*$N$18</f>
        <v>141.17538599999997</v>
      </c>
      <c r="O41" s="145">
        <f t="shared" si="20"/>
        <v>145.77346832201997</v>
      </c>
      <c r="P41" s="146">
        <f t="shared" si="21"/>
        <v>150.52131018526816</v>
      </c>
      <c r="Q41" s="147">
        <f t="shared" si="22"/>
        <v>155.42378925800236</v>
      </c>
      <c r="R41" s="148">
        <v>91.153810000000007</v>
      </c>
      <c r="S41" s="140">
        <v>94.212931863600005</v>
      </c>
      <c r="T41" s="141">
        <v>97.281447054397461</v>
      </c>
      <c r="U41" s="141">
        <v>100.44990378495919</v>
      </c>
      <c r="V41" s="142">
        <v>103.72155715123532</v>
      </c>
      <c r="W41" s="149">
        <f>R41/F41</f>
        <v>1.0669999999999999</v>
      </c>
      <c r="X41" s="197"/>
      <c r="Y41" s="32">
        <f t="shared" si="11"/>
        <v>1.03356</v>
      </c>
    </row>
    <row r="42" spans="1:25" s="32" customFormat="1" ht="18.75" customHeight="1" thickBot="1">
      <c r="A42" s="45" t="s">
        <v>91</v>
      </c>
      <c r="B42" s="196" t="s">
        <v>92</v>
      </c>
      <c r="C42" s="136" t="s">
        <v>48</v>
      </c>
      <c r="D42" s="137">
        <v>0</v>
      </c>
      <c r="E42" s="138">
        <v>0</v>
      </c>
      <c r="F42" s="138">
        <v>0</v>
      </c>
      <c r="G42" s="138"/>
      <c r="H42" s="139">
        <f t="shared" si="24"/>
        <v>0</v>
      </c>
      <c r="I42" s="200">
        <f t="shared" si="24"/>
        <v>0</v>
      </c>
      <c r="J42" s="201">
        <f t="shared" si="24"/>
        <v>0</v>
      </c>
      <c r="K42" s="202">
        <f t="shared" si="25"/>
        <v>0</v>
      </c>
      <c r="L42" s="203">
        <f t="shared" si="25"/>
        <v>0</v>
      </c>
      <c r="M42" s="143">
        <v>0</v>
      </c>
      <c r="N42" s="144">
        <f>M42*$N$18</f>
        <v>0</v>
      </c>
      <c r="O42" s="145">
        <f t="shared" si="20"/>
        <v>0</v>
      </c>
      <c r="P42" s="146">
        <f t="shared" si="21"/>
        <v>0</v>
      </c>
      <c r="Q42" s="147">
        <f t="shared" si="22"/>
        <v>0</v>
      </c>
      <c r="R42" s="148">
        <f>F42*$R$18</f>
        <v>0</v>
      </c>
      <c r="S42" s="140">
        <f>R42*$S$18</f>
        <v>0</v>
      </c>
      <c r="T42" s="141">
        <f>S42*$T$18</f>
        <v>0</v>
      </c>
      <c r="U42" s="141">
        <f>T42*$U$18</f>
        <v>0</v>
      </c>
      <c r="V42" s="142">
        <f>U42*$Q$18</f>
        <v>0</v>
      </c>
      <c r="W42" s="204">
        <v>0</v>
      </c>
      <c r="X42" s="163"/>
      <c r="Y42" s="32" t="e">
        <f t="shared" si="11"/>
        <v>#DIV/0!</v>
      </c>
    </row>
    <row r="43" spans="1:25" s="32" customFormat="1" ht="31.5" customHeight="1" thickBot="1">
      <c r="A43" s="205" t="s">
        <v>93</v>
      </c>
      <c r="B43" s="206" t="s">
        <v>94</v>
      </c>
      <c r="C43" s="207" t="s">
        <v>48</v>
      </c>
      <c r="D43" s="208">
        <f t="shared" ref="D43:V43" si="26">D20+D23+D24+D38+D39</f>
        <v>3561.3599999999997</v>
      </c>
      <c r="E43" s="209">
        <f t="shared" si="26"/>
        <v>903.76</v>
      </c>
      <c r="F43" s="209">
        <f t="shared" si="26"/>
        <v>2065.2239999999997</v>
      </c>
      <c r="G43" s="209">
        <f t="shared" si="26"/>
        <v>0</v>
      </c>
      <c r="H43" s="210">
        <f t="shared" si="26"/>
        <v>3871.63015</v>
      </c>
      <c r="I43" s="208">
        <f t="shared" si="26"/>
        <v>4001.5620578339995</v>
      </c>
      <c r="J43" s="208">
        <f t="shared" si="26"/>
        <v>4131.8929340576524</v>
      </c>
      <c r="K43" s="208">
        <f t="shared" si="26"/>
        <v>4266.4686869199113</v>
      </c>
      <c r="L43" s="208">
        <f t="shared" si="26"/>
        <v>4405.4275720528922</v>
      </c>
      <c r="M43" s="210">
        <f t="shared" si="26"/>
        <v>7820.07</v>
      </c>
      <c r="N43" s="208">
        <f t="shared" si="26"/>
        <v>8105.7371570999994</v>
      </c>
      <c r="O43" s="208">
        <f t="shared" si="26"/>
        <v>8369.741016306747</v>
      </c>
      <c r="P43" s="208">
        <f t="shared" si="26"/>
        <v>8642.3434812078576</v>
      </c>
      <c r="Q43" s="208">
        <f t="shared" si="26"/>
        <v>8923.8246083907979</v>
      </c>
      <c r="R43" s="210">
        <f t="shared" si="26"/>
        <v>3871.63015</v>
      </c>
      <c r="S43" s="208">
        <f t="shared" si="26"/>
        <v>4001.5620578339995</v>
      </c>
      <c r="T43" s="208">
        <f t="shared" si="26"/>
        <v>4131.8929340576524</v>
      </c>
      <c r="U43" s="208">
        <f t="shared" si="26"/>
        <v>4266.4686869199113</v>
      </c>
      <c r="V43" s="208">
        <f t="shared" si="26"/>
        <v>4405.4275720528922</v>
      </c>
      <c r="W43" s="162">
        <f>R43/F43</f>
        <v>1.8746780736617434</v>
      </c>
      <c r="X43" s="211"/>
      <c r="Y43" s="32">
        <f t="shared" si="11"/>
        <v>1.0335599999999998</v>
      </c>
    </row>
    <row r="44" spans="1:25" s="32" customFormat="1" ht="26.25" customHeight="1" thickBot="1">
      <c r="A44" s="652" t="s">
        <v>95</v>
      </c>
      <c r="B44" s="653"/>
      <c r="C44" s="653"/>
      <c r="D44" s="212"/>
      <c r="E44" s="212"/>
      <c r="F44" s="212"/>
      <c r="G44" s="212"/>
      <c r="H44" s="213"/>
      <c r="I44" s="213"/>
      <c r="J44" s="213"/>
      <c r="K44" s="213"/>
      <c r="L44" s="213"/>
      <c r="M44" s="213"/>
      <c r="N44" s="213"/>
      <c r="O44" s="214"/>
      <c r="P44" s="213"/>
      <c r="Q44" s="213"/>
      <c r="R44" s="213"/>
      <c r="S44" s="213"/>
      <c r="T44" s="213"/>
      <c r="U44" s="213"/>
      <c r="V44" s="213"/>
      <c r="W44" s="215"/>
      <c r="X44" s="215"/>
      <c r="Y44" s="32" t="e">
        <f t="shared" si="11"/>
        <v>#DIV/0!</v>
      </c>
    </row>
    <row r="45" spans="1:25" s="32" customFormat="1" ht="21.75" customHeight="1">
      <c r="A45" s="216" t="s">
        <v>96</v>
      </c>
      <c r="B45" s="217" t="s">
        <v>97</v>
      </c>
      <c r="C45" s="218" t="s">
        <v>48</v>
      </c>
      <c r="D45" s="219">
        <f>SUM(D46:D49)</f>
        <v>0</v>
      </c>
      <c r="E45" s="220">
        <f>SUM(E46:E49)</f>
        <v>0</v>
      </c>
      <c r="F45" s="220">
        <f t="shared" ref="F45:V45" si="27">SUM(F46:F49)</f>
        <v>0</v>
      </c>
      <c r="G45" s="220">
        <f t="shared" si="27"/>
        <v>0</v>
      </c>
      <c r="H45" s="221">
        <f t="shared" si="27"/>
        <v>0</v>
      </c>
      <c r="I45" s="222">
        <f t="shared" si="27"/>
        <v>0</v>
      </c>
      <c r="J45" s="223">
        <f t="shared" si="27"/>
        <v>0</v>
      </c>
      <c r="K45" s="223">
        <f t="shared" si="27"/>
        <v>0</v>
      </c>
      <c r="L45" s="224">
        <f t="shared" si="27"/>
        <v>0</v>
      </c>
      <c r="M45" s="221">
        <f t="shared" si="27"/>
        <v>0</v>
      </c>
      <c r="N45" s="222">
        <f t="shared" si="27"/>
        <v>0</v>
      </c>
      <c r="O45" s="223">
        <f t="shared" si="27"/>
        <v>0</v>
      </c>
      <c r="P45" s="223">
        <f t="shared" si="27"/>
        <v>0</v>
      </c>
      <c r="Q45" s="224">
        <f t="shared" si="27"/>
        <v>0</v>
      </c>
      <c r="R45" s="221">
        <f t="shared" si="27"/>
        <v>0</v>
      </c>
      <c r="S45" s="222">
        <f t="shared" si="27"/>
        <v>0</v>
      </c>
      <c r="T45" s="223">
        <f t="shared" si="27"/>
        <v>0</v>
      </c>
      <c r="U45" s="223">
        <f t="shared" si="27"/>
        <v>0</v>
      </c>
      <c r="V45" s="224">
        <f t="shared" si="27"/>
        <v>0</v>
      </c>
      <c r="W45" s="225">
        <v>0</v>
      </c>
      <c r="X45" s="226"/>
      <c r="Y45" s="32" t="e">
        <f t="shared" si="11"/>
        <v>#DIV/0!</v>
      </c>
    </row>
    <row r="46" spans="1:25" s="32" customFormat="1" ht="18.75" customHeight="1">
      <c r="A46" s="227" t="s">
        <v>98</v>
      </c>
      <c r="B46" s="228" t="s">
        <v>99</v>
      </c>
      <c r="C46" s="228" t="s">
        <v>48</v>
      </c>
      <c r="D46" s="229">
        <v>0</v>
      </c>
      <c r="E46" s="230">
        <v>0</v>
      </c>
      <c r="F46" s="230">
        <v>0</v>
      </c>
      <c r="G46" s="230">
        <v>0</v>
      </c>
      <c r="H46" s="231">
        <f t="shared" ref="H46:J50" si="28">R46</f>
        <v>0</v>
      </c>
      <c r="I46" s="232">
        <f t="shared" si="28"/>
        <v>0</v>
      </c>
      <c r="J46" s="233">
        <f t="shared" si="28"/>
        <v>0</v>
      </c>
      <c r="K46" s="234">
        <f t="shared" ref="K46:L50" si="29">U46</f>
        <v>0</v>
      </c>
      <c r="L46" s="235">
        <f t="shared" si="29"/>
        <v>0</v>
      </c>
      <c r="M46" s="236">
        <v>0</v>
      </c>
      <c r="N46" s="237">
        <v>0</v>
      </c>
      <c r="O46" s="238">
        <v>0</v>
      </c>
      <c r="P46" s="238">
        <v>0</v>
      </c>
      <c r="Q46" s="239">
        <v>0</v>
      </c>
      <c r="R46" s="240">
        <v>0</v>
      </c>
      <c r="S46" s="241">
        <v>0</v>
      </c>
      <c r="T46" s="238">
        <v>0</v>
      </c>
      <c r="U46" s="242">
        <v>0</v>
      </c>
      <c r="V46" s="243">
        <v>0</v>
      </c>
      <c r="W46" s="244">
        <v>0</v>
      </c>
      <c r="X46" s="245"/>
      <c r="Y46" s="32" t="e">
        <f t="shared" si="11"/>
        <v>#DIV/0!</v>
      </c>
    </row>
    <row r="47" spans="1:25" s="32" customFormat="1" ht="18.75" customHeight="1">
      <c r="A47" s="227" t="s">
        <v>100</v>
      </c>
      <c r="B47" s="228" t="s">
        <v>36</v>
      </c>
      <c r="C47" s="228" t="s">
        <v>48</v>
      </c>
      <c r="D47" s="229">
        <v>0</v>
      </c>
      <c r="E47" s="230">
        <v>0</v>
      </c>
      <c r="F47" s="230">
        <v>0</v>
      </c>
      <c r="G47" s="230">
        <v>0</v>
      </c>
      <c r="H47" s="231">
        <f t="shared" si="28"/>
        <v>0</v>
      </c>
      <c r="I47" s="232">
        <f t="shared" si="28"/>
        <v>0</v>
      </c>
      <c r="J47" s="233">
        <f t="shared" si="28"/>
        <v>0</v>
      </c>
      <c r="K47" s="234">
        <f t="shared" si="29"/>
        <v>0</v>
      </c>
      <c r="L47" s="235">
        <f t="shared" si="29"/>
        <v>0</v>
      </c>
      <c r="M47" s="236">
        <v>0</v>
      </c>
      <c r="N47" s="237">
        <v>0</v>
      </c>
      <c r="O47" s="238">
        <v>0</v>
      </c>
      <c r="P47" s="238">
        <v>0</v>
      </c>
      <c r="Q47" s="239">
        <v>0</v>
      </c>
      <c r="R47" s="240">
        <v>0</v>
      </c>
      <c r="S47" s="241">
        <v>0</v>
      </c>
      <c r="T47" s="238">
        <v>0</v>
      </c>
      <c r="U47" s="242">
        <v>0</v>
      </c>
      <c r="V47" s="243">
        <v>0</v>
      </c>
      <c r="W47" s="244">
        <v>0</v>
      </c>
      <c r="X47" s="245"/>
      <c r="Y47" s="32" t="e">
        <f t="shared" si="11"/>
        <v>#DIV/0!</v>
      </c>
    </row>
    <row r="48" spans="1:25" s="32" customFormat="1" ht="18.75" customHeight="1">
      <c r="A48" s="227" t="s">
        <v>101</v>
      </c>
      <c r="B48" s="228" t="s">
        <v>37</v>
      </c>
      <c r="C48" s="228" t="s">
        <v>48</v>
      </c>
      <c r="D48" s="229">
        <v>0</v>
      </c>
      <c r="E48" s="230">
        <v>0</v>
      </c>
      <c r="F48" s="230">
        <v>0</v>
      </c>
      <c r="G48" s="230">
        <v>0</v>
      </c>
      <c r="H48" s="231">
        <f t="shared" si="28"/>
        <v>0</v>
      </c>
      <c r="I48" s="232">
        <f t="shared" si="28"/>
        <v>0</v>
      </c>
      <c r="J48" s="233">
        <f t="shared" si="28"/>
        <v>0</v>
      </c>
      <c r="K48" s="234">
        <f t="shared" si="29"/>
        <v>0</v>
      </c>
      <c r="L48" s="235">
        <f t="shared" si="29"/>
        <v>0</v>
      </c>
      <c r="M48" s="236">
        <v>0</v>
      </c>
      <c r="N48" s="237">
        <v>0</v>
      </c>
      <c r="O48" s="238">
        <v>0</v>
      </c>
      <c r="P48" s="238">
        <v>0</v>
      </c>
      <c r="Q48" s="239">
        <v>0</v>
      </c>
      <c r="R48" s="240">
        <v>0</v>
      </c>
      <c r="S48" s="241">
        <v>0</v>
      </c>
      <c r="T48" s="238">
        <v>0</v>
      </c>
      <c r="U48" s="242">
        <v>0</v>
      </c>
      <c r="V48" s="243">
        <v>0</v>
      </c>
      <c r="W48" s="244">
        <v>0</v>
      </c>
      <c r="X48" s="245"/>
      <c r="Y48" s="32" t="e">
        <f t="shared" si="11"/>
        <v>#DIV/0!</v>
      </c>
    </row>
    <row r="49" spans="1:25" s="32" customFormat="1" ht="18.75" customHeight="1">
      <c r="A49" s="227" t="s">
        <v>102</v>
      </c>
      <c r="B49" s="228" t="s">
        <v>38</v>
      </c>
      <c r="C49" s="228" t="s">
        <v>48</v>
      </c>
      <c r="D49" s="229">
        <v>0</v>
      </c>
      <c r="E49" s="230">
        <v>0</v>
      </c>
      <c r="F49" s="230">
        <v>0</v>
      </c>
      <c r="G49" s="230">
        <v>0</v>
      </c>
      <c r="H49" s="231">
        <f t="shared" si="28"/>
        <v>0</v>
      </c>
      <c r="I49" s="232">
        <f t="shared" si="28"/>
        <v>0</v>
      </c>
      <c r="J49" s="233">
        <f t="shared" si="28"/>
        <v>0</v>
      </c>
      <c r="K49" s="234">
        <f t="shared" si="29"/>
        <v>0</v>
      </c>
      <c r="L49" s="235">
        <f t="shared" si="29"/>
        <v>0</v>
      </c>
      <c r="M49" s="236">
        <v>0</v>
      </c>
      <c r="N49" s="237">
        <v>0</v>
      </c>
      <c r="O49" s="238">
        <v>0</v>
      </c>
      <c r="P49" s="238">
        <v>0</v>
      </c>
      <c r="Q49" s="239">
        <v>0</v>
      </c>
      <c r="R49" s="240">
        <v>0</v>
      </c>
      <c r="S49" s="241">
        <v>0</v>
      </c>
      <c r="T49" s="238">
        <v>0</v>
      </c>
      <c r="U49" s="242">
        <v>0</v>
      </c>
      <c r="V49" s="243">
        <v>0</v>
      </c>
      <c r="W49" s="244">
        <v>0</v>
      </c>
      <c r="X49" s="245"/>
      <c r="Y49" s="32" t="e">
        <f t="shared" si="11"/>
        <v>#DIV/0!</v>
      </c>
    </row>
    <row r="50" spans="1:25" s="32" customFormat="1" ht="18" customHeight="1">
      <c r="A50" s="246" t="s">
        <v>103</v>
      </c>
      <c r="B50" s="150" t="s">
        <v>104</v>
      </c>
      <c r="C50" s="247" t="s">
        <v>48</v>
      </c>
      <c r="D50" s="137">
        <v>0</v>
      </c>
      <c r="E50" s="138">
        <v>0</v>
      </c>
      <c r="F50" s="138">
        <v>0</v>
      </c>
      <c r="G50" s="138">
        <v>0</v>
      </c>
      <c r="H50" s="139">
        <f t="shared" si="28"/>
        <v>0</v>
      </c>
      <c r="I50" s="248">
        <f t="shared" si="28"/>
        <v>0</v>
      </c>
      <c r="J50" s="141">
        <f t="shared" si="28"/>
        <v>0</v>
      </c>
      <c r="K50" s="141">
        <f t="shared" si="29"/>
        <v>0</v>
      </c>
      <c r="L50" s="142">
        <f t="shared" si="29"/>
        <v>0</v>
      </c>
      <c r="M50" s="148"/>
      <c r="N50" s="249">
        <f>M50</f>
        <v>0</v>
      </c>
      <c r="O50" s="250">
        <f>N50</f>
        <v>0</v>
      </c>
      <c r="P50" s="250">
        <f>O50</f>
        <v>0</v>
      </c>
      <c r="Q50" s="251">
        <f>P50</f>
        <v>0</v>
      </c>
      <c r="R50" s="148">
        <f>F50*1.07</f>
        <v>0</v>
      </c>
      <c r="S50" s="249">
        <v>0</v>
      </c>
      <c r="T50" s="250">
        <v>0</v>
      </c>
      <c r="U50" s="250">
        <v>0</v>
      </c>
      <c r="V50" s="251">
        <v>0</v>
      </c>
      <c r="W50" s="252" t="e">
        <f t="shared" ref="W50:W91" si="30">R50/F50</f>
        <v>#DIV/0!</v>
      </c>
      <c r="X50" s="245"/>
      <c r="Y50" s="32" t="e">
        <f t="shared" si="11"/>
        <v>#DIV/0!</v>
      </c>
    </row>
    <row r="51" spans="1:25" s="32" customFormat="1" ht="37.5" customHeight="1">
      <c r="A51" s="253" t="s">
        <v>105</v>
      </c>
      <c r="B51" s="151" t="s">
        <v>106</v>
      </c>
      <c r="C51" s="254" t="s">
        <v>48</v>
      </c>
      <c r="D51" s="168">
        <f t="shared" ref="D51:R51" si="31">D52+D53</f>
        <v>505.68</v>
      </c>
      <c r="E51" s="169">
        <f t="shared" si="31"/>
        <v>521.27</v>
      </c>
      <c r="F51" s="169">
        <f t="shared" si="31"/>
        <v>859.3</v>
      </c>
      <c r="G51" s="169">
        <f t="shared" si="31"/>
        <v>0</v>
      </c>
      <c r="H51" s="170">
        <f t="shared" si="31"/>
        <v>1512</v>
      </c>
      <c r="I51" s="255">
        <f t="shared" si="31"/>
        <v>1512</v>
      </c>
      <c r="J51" s="172">
        <f t="shared" si="31"/>
        <v>1512</v>
      </c>
      <c r="K51" s="172">
        <f t="shared" si="31"/>
        <v>1512</v>
      </c>
      <c r="L51" s="256">
        <f t="shared" si="31"/>
        <v>1512</v>
      </c>
      <c r="M51" s="170">
        <f t="shared" si="31"/>
        <v>1729.2</v>
      </c>
      <c r="N51" s="255">
        <f t="shared" si="31"/>
        <v>1729.2</v>
      </c>
      <c r="O51" s="172">
        <f t="shared" si="31"/>
        <v>1729.2</v>
      </c>
      <c r="P51" s="172">
        <f t="shared" si="31"/>
        <v>1729.2</v>
      </c>
      <c r="Q51" s="256">
        <f t="shared" si="31"/>
        <v>1729.2</v>
      </c>
      <c r="R51" s="170">
        <f t="shared" si="31"/>
        <v>1512</v>
      </c>
      <c r="S51" s="255">
        <f>S52+S53</f>
        <v>1512</v>
      </c>
      <c r="T51" s="172">
        <f>T52+T53</f>
        <v>1512</v>
      </c>
      <c r="U51" s="172">
        <f>U52+U53</f>
        <v>1512</v>
      </c>
      <c r="V51" s="256">
        <f>V52+V53</f>
        <v>1512</v>
      </c>
      <c r="W51" s="257">
        <f t="shared" si="30"/>
        <v>1.7595717444431516</v>
      </c>
      <c r="X51" s="644"/>
      <c r="Y51" s="258">
        <f t="shared" si="11"/>
        <v>1</v>
      </c>
    </row>
    <row r="52" spans="1:25" s="32" customFormat="1" ht="17.25" customHeight="1">
      <c r="A52" s="246" t="s">
        <v>107</v>
      </c>
      <c r="B52" s="135" t="s">
        <v>108</v>
      </c>
      <c r="C52" s="247" t="s">
        <v>48</v>
      </c>
      <c r="D52" s="137">
        <v>505.68</v>
      </c>
      <c r="E52" s="138">
        <v>521.27</v>
      </c>
      <c r="F52" s="138">
        <v>859.3</v>
      </c>
      <c r="G52" s="138"/>
      <c r="H52" s="139">
        <f t="shared" ref="H52:J53" si="32">R52</f>
        <v>1512</v>
      </c>
      <c r="I52" s="248">
        <f t="shared" si="32"/>
        <v>1512</v>
      </c>
      <c r="J52" s="141">
        <f t="shared" si="32"/>
        <v>1512</v>
      </c>
      <c r="K52" s="259">
        <f t="shared" ref="K52:L53" si="33">U52</f>
        <v>1512</v>
      </c>
      <c r="L52" s="260">
        <f t="shared" si="33"/>
        <v>1512</v>
      </c>
      <c r="M52" s="143">
        <v>1729.2</v>
      </c>
      <c r="N52" s="261">
        <f>M52</f>
        <v>1729.2</v>
      </c>
      <c r="O52" s="250">
        <f>N52</f>
        <v>1729.2</v>
      </c>
      <c r="P52" s="250">
        <f>O52</f>
        <v>1729.2</v>
      </c>
      <c r="Q52" s="251">
        <f>P52</f>
        <v>1729.2</v>
      </c>
      <c r="R52" s="148">
        <v>1512</v>
      </c>
      <c r="S52" s="249">
        <f>R52</f>
        <v>1512</v>
      </c>
      <c r="T52" s="249">
        <f>S52</f>
        <v>1512</v>
      </c>
      <c r="U52" s="249">
        <f>T52</f>
        <v>1512</v>
      </c>
      <c r="V52" s="249">
        <f>U52</f>
        <v>1512</v>
      </c>
      <c r="W52" s="252">
        <f t="shared" si="30"/>
        <v>1.7595717444431516</v>
      </c>
      <c r="X52" s="245"/>
      <c r="Y52" s="258">
        <f t="shared" si="11"/>
        <v>1</v>
      </c>
    </row>
    <row r="53" spans="1:25" s="32" customFormat="1" ht="16.5" customHeight="1">
      <c r="A53" s="246" t="s">
        <v>109</v>
      </c>
      <c r="B53" s="135" t="s">
        <v>110</v>
      </c>
      <c r="C53" s="247" t="s">
        <v>48</v>
      </c>
      <c r="D53" s="137">
        <v>0</v>
      </c>
      <c r="E53" s="138">
        <v>0</v>
      </c>
      <c r="F53" s="138">
        <v>0</v>
      </c>
      <c r="G53" s="138">
        <v>0</v>
      </c>
      <c r="H53" s="139">
        <f t="shared" si="32"/>
        <v>0</v>
      </c>
      <c r="I53" s="248">
        <f t="shared" si="32"/>
        <v>0</v>
      </c>
      <c r="J53" s="141">
        <f t="shared" si="32"/>
        <v>0</v>
      </c>
      <c r="K53" s="259">
        <f t="shared" si="33"/>
        <v>0</v>
      </c>
      <c r="L53" s="260">
        <f t="shared" si="33"/>
        <v>0</v>
      </c>
      <c r="M53" s="143"/>
      <c r="N53" s="261"/>
      <c r="O53" s="250"/>
      <c r="P53" s="250"/>
      <c r="Q53" s="251"/>
      <c r="R53" s="148">
        <v>0</v>
      </c>
      <c r="S53" s="249">
        <v>0</v>
      </c>
      <c r="T53" s="250">
        <v>0</v>
      </c>
      <c r="U53" s="262">
        <v>0</v>
      </c>
      <c r="V53" s="263">
        <v>0</v>
      </c>
      <c r="W53" s="252" t="e">
        <f t="shared" si="30"/>
        <v>#DIV/0!</v>
      </c>
      <c r="X53" s="245"/>
      <c r="Y53" s="258" t="e">
        <f t="shared" si="11"/>
        <v>#DIV/0!</v>
      </c>
    </row>
    <row r="54" spans="1:25" s="32" customFormat="1" ht="21" customHeight="1">
      <c r="A54" s="253" t="s">
        <v>111</v>
      </c>
      <c r="B54" s="151" t="s">
        <v>112</v>
      </c>
      <c r="C54" s="254" t="s">
        <v>48</v>
      </c>
      <c r="D54" s="168">
        <f>D55+D56+D61</f>
        <v>4.6399999999999997</v>
      </c>
      <c r="E54" s="169">
        <f t="shared" ref="E54:V54" si="34">E55+E56+E61</f>
        <v>0.34</v>
      </c>
      <c r="F54" s="169">
        <f t="shared" si="34"/>
        <v>0</v>
      </c>
      <c r="G54" s="169">
        <f t="shared" si="34"/>
        <v>0</v>
      </c>
      <c r="H54" s="170">
        <f t="shared" si="34"/>
        <v>0.34</v>
      </c>
      <c r="I54" s="255">
        <f t="shared" si="34"/>
        <v>0.34</v>
      </c>
      <c r="J54" s="172">
        <f t="shared" si="34"/>
        <v>0.34</v>
      </c>
      <c r="K54" s="264">
        <f t="shared" si="34"/>
        <v>0.34</v>
      </c>
      <c r="L54" s="265">
        <f t="shared" si="34"/>
        <v>0.34</v>
      </c>
      <c r="M54" s="155">
        <f t="shared" si="34"/>
        <v>4.84</v>
      </c>
      <c r="N54" s="266">
        <f t="shared" si="34"/>
        <v>4.84</v>
      </c>
      <c r="O54" s="172">
        <f t="shared" si="34"/>
        <v>4.84</v>
      </c>
      <c r="P54" s="172">
        <f t="shared" si="34"/>
        <v>4.84</v>
      </c>
      <c r="Q54" s="256">
        <f t="shared" si="34"/>
        <v>4.84</v>
      </c>
      <c r="R54" s="170">
        <f t="shared" si="34"/>
        <v>0.34</v>
      </c>
      <c r="S54" s="255">
        <f t="shared" si="34"/>
        <v>0.34</v>
      </c>
      <c r="T54" s="172">
        <f t="shared" si="34"/>
        <v>0.34</v>
      </c>
      <c r="U54" s="264">
        <f t="shared" si="34"/>
        <v>0.34</v>
      </c>
      <c r="V54" s="265">
        <f t="shared" si="34"/>
        <v>0.34</v>
      </c>
      <c r="W54" s="257" t="e">
        <f t="shared" si="30"/>
        <v>#DIV/0!</v>
      </c>
      <c r="X54" s="245"/>
      <c r="Y54" s="258">
        <f t="shared" ref="Y54:Y85" si="35">S54/R54</f>
        <v>1</v>
      </c>
    </row>
    <row r="55" spans="1:25" s="32" customFormat="1" ht="15.75" customHeight="1">
      <c r="A55" s="45" t="s">
        <v>113</v>
      </c>
      <c r="B55" s="135" t="s">
        <v>114</v>
      </c>
      <c r="C55" s="136" t="s">
        <v>48</v>
      </c>
      <c r="D55" s="137">
        <v>0</v>
      </c>
      <c r="E55" s="138">
        <v>0</v>
      </c>
      <c r="F55" s="138">
        <v>0</v>
      </c>
      <c r="G55" s="138">
        <v>0</v>
      </c>
      <c r="H55" s="139">
        <f>R55</f>
        <v>0</v>
      </c>
      <c r="I55" s="248">
        <f>S55</f>
        <v>0</v>
      </c>
      <c r="J55" s="141">
        <f>T55</f>
        <v>0</v>
      </c>
      <c r="K55" s="267">
        <f>U55</f>
        <v>0</v>
      </c>
      <c r="L55" s="268">
        <f>V55</f>
        <v>0</v>
      </c>
      <c r="M55" s="143"/>
      <c r="N55" s="261">
        <f>M55</f>
        <v>0</v>
      </c>
      <c r="O55" s="250">
        <f>N55</f>
        <v>0</v>
      </c>
      <c r="P55" s="250">
        <f>O55</f>
        <v>0</v>
      </c>
      <c r="Q55" s="251">
        <f>P55</f>
        <v>0</v>
      </c>
      <c r="R55" s="148">
        <v>0</v>
      </c>
      <c r="S55" s="249">
        <f>R55</f>
        <v>0</v>
      </c>
      <c r="T55" s="250">
        <f>S55</f>
        <v>0</v>
      </c>
      <c r="U55" s="269">
        <f>T55</f>
        <v>0</v>
      </c>
      <c r="V55" s="270">
        <f>U55</f>
        <v>0</v>
      </c>
      <c r="W55" s="252" t="e">
        <f t="shared" si="30"/>
        <v>#DIV/0!</v>
      </c>
      <c r="X55" s="245"/>
      <c r="Y55" s="32" t="e">
        <f t="shared" si="35"/>
        <v>#DIV/0!</v>
      </c>
    </row>
    <row r="56" spans="1:25" s="32" customFormat="1" ht="25.5" customHeight="1">
      <c r="A56" s="57" t="s">
        <v>115</v>
      </c>
      <c r="B56" s="271" t="s">
        <v>116</v>
      </c>
      <c r="C56" s="152" t="s">
        <v>48</v>
      </c>
      <c r="D56" s="168">
        <f>SUM(D57:D60)</f>
        <v>0</v>
      </c>
      <c r="E56" s="169">
        <f>SUM(E57:E60)</f>
        <v>0</v>
      </c>
      <c r="F56" s="169">
        <f t="shared" ref="F56:V56" si="36">SUM(F57:F60)</f>
        <v>0</v>
      </c>
      <c r="G56" s="169">
        <f t="shared" si="36"/>
        <v>0</v>
      </c>
      <c r="H56" s="170">
        <f t="shared" si="36"/>
        <v>0</v>
      </c>
      <c r="I56" s="255">
        <f t="shared" si="36"/>
        <v>0</v>
      </c>
      <c r="J56" s="172">
        <f t="shared" si="36"/>
        <v>0</v>
      </c>
      <c r="K56" s="172">
        <f t="shared" si="36"/>
        <v>0</v>
      </c>
      <c r="L56" s="256">
        <f t="shared" si="36"/>
        <v>0</v>
      </c>
      <c r="M56" s="155">
        <f t="shared" si="36"/>
        <v>0</v>
      </c>
      <c r="N56" s="266">
        <f t="shared" si="36"/>
        <v>0</v>
      </c>
      <c r="O56" s="157">
        <f t="shared" si="36"/>
        <v>0</v>
      </c>
      <c r="P56" s="157">
        <f t="shared" si="36"/>
        <v>0</v>
      </c>
      <c r="Q56" s="158">
        <f t="shared" si="36"/>
        <v>0</v>
      </c>
      <c r="R56" s="170">
        <f t="shared" si="36"/>
        <v>0</v>
      </c>
      <c r="S56" s="255">
        <f>SUM(S57:S60)</f>
        <v>0</v>
      </c>
      <c r="T56" s="172">
        <f t="shared" si="36"/>
        <v>0</v>
      </c>
      <c r="U56" s="172">
        <f t="shared" si="36"/>
        <v>0</v>
      </c>
      <c r="V56" s="256">
        <f t="shared" si="36"/>
        <v>0</v>
      </c>
      <c r="W56" s="257" t="e">
        <f t="shared" si="30"/>
        <v>#DIV/0!</v>
      </c>
      <c r="X56" s="245"/>
      <c r="Y56" s="32" t="e">
        <f t="shared" si="35"/>
        <v>#DIV/0!</v>
      </c>
    </row>
    <row r="57" spans="1:25" s="32" customFormat="1" ht="17.25" customHeight="1">
      <c r="A57" s="272" t="s">
        <v>117</v>
      </c>
      <c r="B57" s="228" t="s">
        <v>35</v>
      </c>
      <c r="C57" s="273" t="s">
        <v>48</v>
      </c>
      <c r="D57" s="229">
        <v>0</v>
      </c>
      <c r="E57" s="230">
        <v>0</v>
      </c>
      <c r="F57" s="230">
        <v>0</v>
      </c>
      <c r="G57" s="230">
        <v>0</v>
      </c>
      <c r="H57" s="231">
        <f t="shared" ref="H57:J62" si="37">R57</f>
        <v>0</v>
      </c>
      <c r="I57" s="232">
        <f t="shared" si="37"/>
        <v>0</v>
      </c>
      <c r="J57" s="233">
        <f t="shared" si="37"/>
        <v>0</v>
      </c>
      <c r="K57" s="233">
        <f t="shared" ref="K57:L62" si="38">U57</f>
        <v>0</v>
      </c>
      <c r="L57" s="274">
        <f t="shared" si="38"/>
        <v>0</v>
      </c>
      <c r="M57" s="236">
        <v>0</v>
      </c>
      <c r="N57" s="237">
        <v>0</v>
      </c>
      <c r="O57" s="238">
        <v>0</v>
      </c>
      <c r="P57" s="238">
        <v>0</v>
      </c>
      <c r="Q57" s="239">
        <v>0</v>
      </c>
      <c r="R57" s="240">
        <v>0</v>
      </c>
      <c r="S57" s="241">
        <v>0</v>
      </c>
      <c r="T57" s="238">
        <v>0</v>
      </c>
      <c r="U57" s="238">
        <v>0</v>
      </c>
      <c r="V57" s="239">
        <v>0</v>
      </c>
      <c r="W57" s="244" t="e">
        <f t="shared" si="30"/>
        <v>#DIV/0!</v>
      </c>
      <c r="X57" s="245"/>
      <c r="Y57" s="32" t="e">
        <f t="shared" si="35"/>
        <v>#DIV/0!</v>
      </c>
    </row>
    <row r="58" spans="1:25" s="32" customFormat="1" ht="17.25" customHeight="1">
      <c r="A58" s="272" t="s">
        <v>118</v>
      </c>
      <c r="B58" s="228" t="s">
        <v>36</v>
      </c>
      <c r="C58" s="273" t="s">
        <v>48</v>
      </c>
      <c r="D58" s="229">
        <v>0</v>
      </c>
      <c r="E58" s="230">
        <v>0</v>
      </c>
      <c r="F58" s="230">
        <v>0</v>
      </c>
      <c r="G58" s="230">
        <v>0</v>
      </c>
      <c r="H58" s="231">
        <f t="shared" si="37"/>
        <v>0</v>
      </c>
      <c r="I58" s="232">
        <f t="shared" si="37"/>
        <v>0</v>
      </c>
      <c r="J58" s="233">
        <f t="shared" si="37"/>
        <v>0</v>
      </c>
      <c r="K58" s="233">
        <f t="shared" si="38"/>
        <v>0</v>
      </c>
      <c r="L58" s="274">
        <f t="shared" si="38"/>
        <v>0</v>
      </c>
      <c r="M58" s="236"/>
      <c r="N58" s="237"/>
      <c r="O58" s="238"/>
      <c r="P58" s="238"/>
      <c r="Q58" s="239"/>
      <c r="R58" s="240">
        <v>0</v>
      </c>
      <c r="S58" s="241">
        <v>0</v>
      </c>
      <c r="T58" s="238">
        <v>0</v>
      </c>
      <c r="U58" s="238">
        <v>0</v>
      </c>
      <c r="V58" s="239">
        <f>U58</f>
        <v>0</v>
      </c>
      <c r="W58" s="244" t="e">
        <f t="shared" si="30"/>
        <v>#DIV/0!</v>
      </c>
      <c r="X58" s="245"/>
      <c r="Y58" s="32" t="e">
        <f t="shared" si="35"/>
        <v>#DIV/0!</v>
      </c>
    </row>
    <row r="59" spans="1:25" s="32" customFormat="1" ht="17.25" customHeight="1">
      <c r="A59" s="272" t="s">
        <v>119</v>
      </c>
      <c r="B59" s="228" t="s">
        <v>37</v>
      </c>
      <c r="C59" s="273" t="s">
        <v>48</v>
      </c>
      <c r="D59" s="229">
        <v>0</v>
      </c>
      <c r="E59" s="230">
        <v>0</v>
      </c>
      <c r="F59" s="230">
        <v>0</v>
      </c>
      <c r="G59" s="230">
        <v>0</v>
      </c>
      <c r="H59" s="231">
        <f t="shared" si="37"/>
        <v>0</v>
      </c>
      <c r="I59" s="232">
        <f t="shared" si="37"/>
        <v>0</v>
      </c>
      <c r="J59" s="233">
        <f t="shared" si="37"/>
        <v>0</v>
      </c>
      <c r="K59" s="233">
        <f t="shared" si="38"/>
        <v>0</v>
      </c>
      <c r="L59" s="274">
        <f t="shared" si="38"/>
        <v>0</v>
      </c>
      <c r="M59" s="236"/>
      <c r="N59" s="237"/>
      <c r="O59" s="238"/>
      <c r="P59" s="238"/>
      <c r="Q59" s="239"/>
      <c r="R59" s="240">
        <v>0</v>
      </c>
      <c r="S59" s="241">
        <v>0</v>
      </c>
      <c r="T59" s="238">
        <v>0</v>
      </c>
      <c r="U59" s="238">
        <v>0</v>
      </c>
      <c r="V59" s="239">
        <v>0</v>
      </c>
      <c r="W59" s="244" t="e">
        <f t="shared" si="30"/>
        <v>#DIV/0!</v>
      </c>
      <c r="X59" s="245"/>
      <c r="Y59" s="32" t="e">
        <f t="shared" si="35"/>
        <v>#DIV/0!</v>
      </c>
    </row>
    <row r="60" spans="1:25" s="32" customFormat="1" ht="17.25" customHeight="1">
      <c r="A60" s="272" t="s">
        <v>120</v>
      </c>
      <c r="B60" s="228" t="s">
        <v>38</v>
      </c>
      <c r="C60" s="273" t="s">
        <v>48</v>
      </c>
      <c r="D60" s="229">
        <v>0</v>
      </c>
      <c r="E60" s="230">
        <v>0</v>
      </c>
      <c r="F60" s="230">
        <v>0</v>
      </c>
      <c r="G60" s="230">
        <v>0</v>
      </c>
      <c r="H60" s="231">
        <f t="shared" si="37"/>
        <v>0</v>
      </c>
      <c r="I60" s="232">
        <f t="shared" si="37"/>
        <v>0</v>
      </c>
      <c r="J60" s="233">
        <f t="shared" si="37"/>
        <v>0</v>
      </c>
      <c r="K60" s="233">
        <f t="shared" si="38"/>
        <v>0</v>
      </c>
      <c r="L60" s="274">
        <f t="shared" si="38"/>
        <v>0</v>
      </c>
      <c r="M60" s="236"/>
      <c r="N60" s="237"/>
      <c r="O60" s="238"/>
      <c r="P60" s="238"/>
      <c r="Q60" s="239"/>
      <c r="R60" s="240">
        <v>0</v>
      </c>
      <c r="S60" s="241">
        <v>0</v>
      </c>
      <c r="T60" s="238">
        <v>0</v>
      </c>
      <c r="U60" s="238">
        <v>0</v>
      </c>
      <c r="V60" s="239">
        <v>0</v>
      </c>
      <c r="W60" s="244" t="e">
        <f t="shared" si="30"/>
        <v>#DIV/0!</v>
      </c>
      <c r="X60" s="245"/>
      <c r="Y60" s="32" t="e">
        <f t="shared" si="35"/>
        <v>#DIV/0!</v>
      </c>
    </row>
    <row r="61" spans="1:25" s="32" customFormat="1" ht="21" customHeight="1">
      <c r="A61" s="246" t="s">
        <v>121</v>
      </c>
      <c r="B61" s="275" t="s">
        <v>122</v>
      </c>
      <c r="C61" s="247" t="s">
        <v>48</v>
      </c>
      <c r="D61" s="137">
        <v>4.6399999999999997</v>
      </c>
      <c r="E61" s="138">
        <v>0.34</v>
      </c>
      <c r="F61" s="138">
        <v>0</v>
      </c>
      <c r="G61" s="138">
        <v>0</v>
      </c>
      <c r="H61" s="139">
        <f t="shared" si="37"/>
        <v>0.34</v>
      </c>
      <c r="I61" s="248">
        <f t="shared" si="37"/>
        <v>0.34</v>
      </c>
      <c r="J61" s="141">
        <f t="shared" si="37"/>
        <v>0.34</v>
      </c>
      <c r="K61" s="259">
        <f t="shared" si="38"/>
        <v>0.34</v>
      </c>
      <c r="L61" s="260">
        <f t="shared" si="38"/>
        <v>0.34</v>
      </c>
      <c r="M61" s="143">
        <v>4.84</v>
      </c>
      <c r="N61" s="261">
        <v>4.84</v>
      </c>
      <c r="O61" s="250">
        <v>4.84</v>
      </c>
      <c r="P61" s="250">
        <v>4.84</v>
      </c>
      <c r="Q61" s="251">
        <v>4.84</v>
      </c>
      <c r="R61" s="148">
        <v>0.34</v>
      </c>
      <c r="S61" s="249">
        <v>0.34</v>
      </c>
      <c r="T61" s="250">
        <v>0.34</v>
      </c>
      <c r="U61" s="262">
        <v>0.34</v>
      </c>
      <c r="V61" s="263">
        <v>0.34</v>
      </c>
      <c r="W61" s="252" t="e">
        <f t="shared" si="30"/>
        <v>#DIV/0!</v>
      </c>
      <c r="X61" s="645"/>
      <c r="Y61" s="32">
        <f t="shared" si="35"/>
        <v>1</v>
      </c>
    </row>
    <row r="62" spans="1:25" s="32" customFormat="1" ht="21" customHeight="1">
      <c r="A62" s="246" t="s">
        <v>123</v>
      </c>
      <c r="B62" s="276" t="s">
        <v>124</v>
      </c>
      <c r="C62" s="247" t="s">
        <v>48</v>
      </c>
      <c r="D62" s="137">
        <v>577.04399999999998</v>
      </c>
      <c r="E62" s="138">
        <v>271.13</v>
      </c>
      <c r="F62" s="138">
        <v>298.584</v>
      </c>
      <c r="G62" s="138"/>
      <c r="H62" s="139">
        <f t="shared" si="37"/>
        <v>799.92</v>
      </c>
      <c r="I62" s="248">
        <f t="shared" si="37"/>
        <v>826.76531519999992</v>
      </c>
      <c r="J62" s="141">
        <f t="shared" si="37"/>
        <v>853.69306151606372</v>
      </c>
      <c r="K62" s="259">
        <f t="shared" si="38"/>
        <v>881.49784452964218</v>
      </c>
      <c r="L62" s="260">
        <f t="shared" si="38"/>
        <v>910.20822932597252</v>
      </c>
      <c r="M62" s="143">
        <v>1530</v>
      </c>
      <c r="N62" s="277">
        <f>M62*$N$18</f>
        <v>1585.8908999999999</v>
      </c>
      <c r="O62" s="278">
        <f>N62*$O$18</f>
        <v>1637.5433666129998</v>
      </c>
      <c r="P62" s="279">
        <f>O62*$P$18</f>
        <v>1690.878154063585</v>
      </c>
      <c r="Q62" s="280">
        <f>P62*$Q$18</f>
        <v>1745.9500555414361</v>
      </c>
      <c r="R62" s="148">
        <f>'[20]16'!I64</f>
        <v>799.92</v>
      </c>
      <c r="S62" s="249">
        <f>'[20]16'!J64</f>
        <v>826.76531519999992</v>
      </c>
      <c r="T62" s="250">
        <f>'[20]16'!K64</f>
        <v>853.69306151606372</v>
      </c>
      <c r="U62" s="262">
        <f>'[20]16'!L64</f>
        <v>881.49784452964218</v>
      </c>
      <c r="V62" s="263">
        <f>'[20]16'!M64</f>
        <v>910.20822932597252</v>
      </c>
      <c r="W62" s="252">
        <f t="shared" si="30"/>
        <v>2.6790450928381961</v>
      </c>
      <c r="X62" s="245"/>
      <c r="Y62" s="32">
        <f t="shared" si="35"/>
        <v>1.03356</v>
      </c>
    </row>
    <row r="63" spans="1:25" s="32" customFormat="1" ht="20.25" customHeight="1">
      <c r="A63" s="57" t="s">
        <v>125</v>
      </c>
      <c r="B63" s="281" t="s">
        <v>126</v>
      </c>
      <c r="C63" s="152" t="s">
        <v>48</v>
      </c>
      <c r="D63" s="168">
        <f>D64+D65+D66</f>
        <v>0</v>
      </c>
      <c r="E63" s="169">
        <f t="shared" ref="E63:V63" si="39">E64+E65+E66</f>
        <v>0</v>
      </c>
      <c r="F63" s="169">
        <f t="shared" si="39"/>
        <v>0</v>
      </c>
      <c r="G63" s="169">
        <f t="shared" si="39"/>
        <v>0</v>
      </c>
      <c r="H63" s="170">
        <f t="shared" si="39"/>
        <v>0</v>
      </c>
      <c r="I63" s="255">
        <f t="shared" si="39"/>
        <v>0</v>
      </c>
      <c r="J63" s="172">
        <f t="shared" si="39"/>
        <v>0</v>
      </c>
      <c r="K63" s="282">
        <f t="shared" si="39"/>
        <v>0</v>
      </c>
      <c r="L63" s="283">
        <f t="shared" si="39"/>
        <v>0</v>
      </c>
      <c r="M63" s="155">
        <f t="shared" si="39"/>
        <v>0</v>
      </c>
      <c r="N63" s="266">
        <f t="shared" si="39"/>
        <v>0</v>
      </c>
      <c r="O63" s="172">
        <f t="shared" si="39"/>
        <v>0</v>
      </c>
      <c r="P63" s="172">
        <f t="shared" si="39"/>
        <v>0</v>
      </c>
      <c r="Q63" s="256">
        <f t="shared" si="39"/>
        <v>0</v>
      </c>
      <c r="R63" s="170">
        <f t="shared" si="39"/>
        <v>0</v>
      </c>
      <c r="S63" s="255">
        <f t="shared" si="39"/>
        <v>0</v>
      </c>
      <c r="T63" s="172">
        <f t="shared" si="39"/>
        <v>0</v>
      </c>
      <c r="U63" s="282">
        <f t="shared" si="39"/>
        <v>0</v>
      </c>
      <c r="V63" s="283">
        <f t="shared" si="39"/>
        <v>0</v>
      </c>
      <c r="W63" s="257" t="e">
        <f t="shared" si="30"/>
        <v>#DIV/0!</v>
      </c>
      <c r="X63" s="245"/>
      <c r="Y63" s="32" t="e">
        <f t="shared" si="35"/>
        <v>#DIV/0!</v>
      </c>
    </row>
    <row r="64" spans="1:25" s="32" customFormat="1" ht="20.25" customHeight="1">
      <c r="A64" s="45" t="s">
        <v>127</v>
      </c>
      <c r="B64" s="275" t="s">
        <v>128</v>
      </c>
      <c r="C64" s="136" t="s">
        <v>48</v>
      </c>
      <c r="D64" s="137">
        <v>0</v>
      </c>
      <c r="E64" s="138">
        <v>0</v>
      </c>
      <c r="F64" s="138">
        <v>0</v>
      </c>
      <c r="G64" s="138">
        <v>0</v>
      </c>
      <c r="H64" s="139">
        <f t="shared" ref="H64:J66" si="40">R64</f>
        <v>0</v>
      </c>
      <c r="I64" s="248">
        <f t="shared" si="40"/>
        <v>0</v>
      </c>
      <c r="J64" s="141">
        <f t="shared" si="40"/>
        <v>0</v>
      </c>
      <c r="K64" s="267">
        <f t="shared" ref="K64:L66" si="41">U64</f>
        <v>0</v>
      </c>
      <c r="L64" s="268">
        <f t="shared" si="41"/>
        <v>0</v>
      </c>
      <c r="M64" s="143"/>
      <c r="N64" s="261"/>
      <c r="O64" s="250">
        <v>0</v>
      </c>
      <c r="P64" s="250">
        <v>0</v>
      </c>
      <c r="Q64" s="251">
        <v>0</v>
      </c>
      <c r="R64" s="148">
        <v>0</v>
      </c>
      <c r="S64" s="249">
        <v>0</v>
      </c>
      <c r="T64" s="250">
        <v>0</v>
      </c>
      <c r="U64" s="269">
        <v>0</v>
      </c>
      <c r="V64" s="270">
        <v>0</v>
      </c>
      <c r="W64" s="252" t="e">
        <f t="shared" si="30"/>
        <v>#DIV/0!</v>
      </c>
      <c r="X64" s="245"/>
      <c r="Y64" s="32" t="e">
        <f t="shared" si="35"/>
        <v>#DIV/0!</v>
      </c>
    </row>
    <row r="65" spans="1:25" s="32" customFormat="1" ht="20.25" customHeight="1">
      <c r="A65" s="45" t="s">
        <v>129</v>
      </c>
      <c r="B65" s="275" t="s">
        <v>130</v>
      </c>
      <c r="C65" s="136" t="s">
        <v>48</v>
      </c>
      <c r="D65" s="137">
        <v>0</v>
      </c>
      <c r="E65" s="138">
        <v>0</v>
      </c>
      <c r="F65" s="138">
        <v>0</v>
      </c>
      <c r="G65" s="138">
        <v>0</v>
      </c>
      <c r="H65" s="139">
        <f t="shared" si="40"/>
        <v>0</v>
      </c>
      <c r="I65" s="248">
        <f t="shared" si="40"/>
        <v>0</v>
      </c>
      <c r="J65" s="141">
        <f t="shared" si="40"/>
        <v>0</v>
      </c>
      <c r="K65" s="267">
        <f t="shared" si="41"/>
        <v>0</v>
      </c>
      <c r="L65" s="268">
        <f t="shared" si="41"/>
        <v>0</v>
      </c>
      <c r="M65" s="143"/>
      <c r="N65" s="261">
        <v>0</v>
      </c>
      <c r="O65" s="250">
        <v>0</v>
      </c>
      <c r="P65" s="250">
        <v>0</v>
      </c>
      <c r="Q65" s="251">
        <v>0</v>
      </c>
      <c r="R65" s="148">
        <v>0</v>
      </c>
      <c r="S65" s="249">
        <v>0</v>
      </c>
      <c r="T65" s="250">
        <v>0</v>
      </c>
      <c r="U65" s="269">
        <v>0</v>
      </c>
      <c r="V65" s="270">
        <v>0</v>
      </c>
      <c r="W65" s="252" t="e">
        <f t="shared" si="30"/>
        <v>#DIV/0!</v>
      </c>
      <c r="X65" s="245"/>
      <c r="Y65" s="32" t="e">
        <f t="shared" si="35"/>
        <v>#DIV/0!</v>
      </c>
    </row>
    <row r="66" spans="1:25" s="32" customFormat="1" ht="20.25" customHeight="1">
      <c r="A66" s="45" t="s">
        <v>131</v>
      </c>
      <c r="B66" s="275" t="s">
        <v>132</v>
      </c>
      <c r="C66" s="136" t="s">
        <v>48</v>
      </c>
      <c r="D66" s="137">
        <v>0</v>
      </c>
      <c r="E66" s="138">
        <v>0</v>
      </c>
      <c r="F66" s="138">
        <v>0</v>
      </c>
      <c r="G66" s="138">
        <v>0</v>
      </c>
      <c r="H66" s="139">
        <f t="shared" si="40"/>
        <v>0</v>
      </c>
      <c r="I66" s="248">
        <f t="shared" si="40"/>
        <v>0</v>
      </c>
      <c r="J66" s="141">
        <f t="shared" si="40"/>
        <v>0</v>
      </c>
      <c r="K66" s="267">
        <f t="shared" si="41"/>
        <v>0</v>
      </c>
      <c r="L66" s="268">
        <f t="shared" si="41"/>
        <v>0</v>
      </c>
      <c r="M66" s="143"/>
      <c r="N66" s="261">
        <v>0</v>
      </c>
      <c r="O66" s="250">
        <v>0</v>
      </c>
      <c r="P66" s="250">
        <v>0</v>
      </c>
      <c r="Q66" s="251">
        <v>0</v>
      </c>
      <c r="R66" s="148">
        <v>0</v>
      </c>
      <c r="S66" s="249">
        <v>0</v>
      </c>
      <c r="T66" s="250">
        <v>0</v>
      </c>
      <c r="U66" s="269">
        <v>0</v>
      </c>
      <c r="V66" s="270">
        <v>0</v>
      </c>
      <c r="W66" s="252" t="e">
        <f t="shared" si="30"/>
        <v>#DIV/0!</v>
      </c>
      <c r="X66" s="245"/>
      <c r="Y66" s="32" t="e">
        <f t="shared" si="35"/>
        <v>#DIV/0!</v>
      </c>
    </row>
    <row r="67" spans="1:25" s="32" customFormat="1" ht="26.25" customHeight="1">
      <c r="A67" s="57" t="s">
        <v>133</v>
      </c>
      <c r="B67" s="281" t="s">
        <v>134</v>
      </c>
      <c r="C67" s="152" t="s">
        <v>48</v>
      </c>
      <c r="D67" s="168">
        <f>(D86+D91+D41+D85+D66)/0.8*0.2</f>
        <v>32.692500000000003</v>
      </c>
      <c r="E67" s="169">
        <f t="shared" ref="E67:V67" si="42">(E86+E91+E41+E85+E66)/0.8*0.2</f>
        <v>0</v>
      </c>
      <c r="F67" s="169">
        <f>(F86+F91+F41+F85+F66)/0.8*0.2</f>
        <v>21.357500000000002</v>
      </c>
      <c r="G67" s="169">
        <f t="shared" ref="G67:L67" si="43">(G86+G91+G41+G85+G66)/0.8*0.2</f>
        <v>0</v>
      </c>
      <c r="H67" s="170">
        <f t="shared" si="43"/>
        <v>22.788452500000002</v>
      </c>
      <c r="I67" s="255">
        <f t="shared" si="43"/>
        <v>23.553232965900001</v>
      </c>
      <c r="J67" s="172">
        <f t="shared" si="43"/>
        <v>24.320361763599365</v>
      </c>
      <c r="K67" s="172">
        <f t="shared" si="43"/>
        <v>25.112475946239798</v>
      </c>
      <c r="L67" s="256">
        <f t="shared" si="43"/>
        <v>25.930389287808829</v>
      </c>
      <c r="M67" s="170">
        <f t="shared" si="42"/>
        <v>34.049999999999997</v>
      </c>
      <c r="N67" s="255">
        <f t="shared" si="42"/>
        <v>35.293846499999994</v>
      </c>
      <c r="O67" s="172">
        <f t="shared" si="42"/>
        <v>36.443367080504991</v>
      </c>
      <c r="P67" s="172">
        <f t="shared" si="42"/>
        <v>37.630327546317041</v>
      </c>
      <c r="Q67" s="256">
        <f t="shared" si="42"/>
        <v>38.85594731450059</v>
      </c>
      <c r="R67" s="170">
        <f t="shared" si="42"/>
        <v>22.788452500000002</v>
      </c>
      <c r="S67" s="255">
        <f t="shared" si="42"/>
        <v>23.553232965900001</v>
      </c>
      <c r="T67" s="172">
        <f t="shared" si="42"/>
        <v>24.320361763599365</v>
      </c>
      <c r="U67" s="172">
        <f t="shared" si="42"/>
        <v>25.112475946239798</v>
      </c>
      <c r="V67" s="256">
        <f t="shared" si="42"/>
        <v>25.930389287808829</v>
      </c>
      <c r="W67" s="257">
        <f t="shared" si="30"/>
        <v>1.0669999999999999</v>
      </c>
      <c r="X67" s="245"/>
      <c r="Y67" s="32">
        <f t="shared" si="35"/>
        <v>1.03356</v>
      </c>
    </row>
    <row r="68" spans="1:25" s="296" customFormat="1" ht="18" customHeight="1">
      <c r="A68" s="284" t="s">
        <v>135</v>
      </c>
      <c r="B68" s="285" t="s">
        <v>99</v>
      </c>
      <c r="C68" s="286" t="s">
        <v>48</v>
      </c>
      <c r="D68" s="287">
        <f>(D87+(D91+D41+D85+D66)*D12/D11)/0.8*0.2</f>
        <v>0</v>
      </c>
      <c r="E68" s="288" t="e">
        <f t="shared" ref="E68:V68" si="44">(E87+(E91+E41+E85+E66)*E12/E11)/0.8*0.2</f>
        <v>#DIV/0!</v>
      </c>
      <c r="F68" s="288">
        <f t="shared" si="44"/>
        <v>0</v>
      </c>
      <c r="G68" s="288">
        <f t="shared" si="44"/>
        <v>0</v>
      </c>
      <c r="H68" s="289">
        <f t="shared" si="44"/>
        <v>0</v>
      </c>
      <c r="I68" s="290">
        <f t="shared" si="44"/>
        <v>0</v>
      </c>
      <c r="J68" s="291">
        <f t="shared" si="44"/>
        <v>0</v>
      </c>
      <c r="K68" s="291">
        <f t="shared" si="44"/>
        <v>0</v>
      </c>
      <c r="L68" s="292">
        <f t="shared" si="44"/>
        <v>0</v>
      </c>
      <c r="M68" s="293">
        <f t="shared" si="44"/>
        <v>0</v>
      </c>
      <c r="N68" s="294">
        <f t="shared" si="44"/>
        <v>0</v>
      </c>
      <c r="O68" s="291">
        <f t="shared" si="44"/>
        <v>0</v>
      </c>
      <c r="P68" s="291">
        <f t="shared" si="44"/>
        <v>0</v>
      </c>
      <c r="Q68" s="292">
        <f t="shared" si="44"/>
        <v>0</v>
      </c>
      <c r="R68" s="289">
        <f t="shared" si="44"/>
        <v>0</v>
      </c>
      <c r="S68" s="290">
        <f t="shared" si="44"/>
        <v>0</v>
      </c>
      <c r="T68" s="291">
        <f t="shared" si="44"/>
        <v>0</v>
      </c>
      <c r="U68" s="291">
        <f t="shared" si="44"/>
        <v>0</v>
      </c>
      <c r="V68" s="292">
        <f t="shared" si="44"/>
        <v>0</v>
      </c>
      <c r="W68" s="244" t="e">
        <f t="shared" si="30"/>
        <v>#DIV/0!</v>
      </c>
      <c r="X68" s="295"/>
      <c r="Y68" s="32" t="e">
        <f t="shared" si="35"/>
        <v>#DIV/0!</v>
      </c>
    </row>
    <row r="69" spans="1:25" s="296" customFormat="1" ht="15">
      <c r="A69" s="284" t="s">
        <v>136</v>
      </c>
      <c r="B69" s="285" t="s">
        <v>36</v>
      </c>
      <c r="C69" s="286" t="s">
        <v>48</v>
      </c>
      <c r="D69" s="287">
        <f>(D88+(D91+D41+D85+D66)*D13/D11)/0.8*0.2</f>
        <v>0</v>
      </c>
      <c r="E69" s="288" t="e">
        <f t="shared" ref="E69:V69" si="45">(E88+(E91+E41+E85+E66)*E13/E11)/0.8*0.2</f>
        <v>#DIV/0!</v>
      </c>
      <c r="F69" s="288">
        <f t="shared" si="45"/>
        <v>0</v>
      </c>
      <c r="G69" s="288">
        <f t="shared" si="45"/>
        <v>0</v>
      </c>
      <c r="H69" s="289">
        <f t="shared" si="45"/>
        <v>0</v>
      </c>
      <c r="I69" s="290">
        <f t="shared" si="45"/>
        <v>0</v>
      </c>
      <c r="J69" s="291">
        <f t="shared" si="45"/>
        <v>0</v>
      </c>
      <c r="K69" s="291">
        <f t="shared" si="45"/>
        <v>0</v>
      </c>
      <c r="L69" s="292">
        <f t="shared" si="45"/>
        <v>0</v>
      </c>
      <c r="M69" s="293">
        <f t="shared" si="45"/>
        <v>0</v>
      </c>
      <c r="N69" s="294">
        <f t="shared" si="45"/>
        <v>0</v>
      </c>
      <c r="O69" s="291">
        <f t="shared" si="45"/>
        <v>0</v>
      </c>
      <c r="P69" s="291">
        <f t="shared" si="45"/>
        <v>0</v>
      </c>
      <c r="Q69" s="292">
        <f t="shared" si="45"/>
        <v>0</v>
      </c>
      <c r="R69" s="289">
        <f t="shared" si="45"/>
        <v>0</v>
      </c>
      <c r="S69" s="290">
        <f t="shared" si="45"/>
        <v>0</v>
      </c>
      <c r="T69" s="291">
        <f t="shared" si="45"/>
        <v>0</v>
      </c>
      <c r="U69" s="291">
        <f t="shared" si="45"/>
        <v>0</v>
      </c>
      <c r="V69" s="292">
        <f t="shared" si="45"/>
        <v>0</v>
      </c>
      <c r="W69" s="244" t="e">
        <f t="shared" si="30"/>
        <v>#DIV/0!</v>
      </c>
      <c r="X69" s="295"/>
      <c r="Y69" s="32" t="e">
        <f t="shared" si="35"/>
        <v>#DIV/0!</v>
      </c>
    </row>
    <row r="70" spans="1:25" s="296" customFormat="1" ht="15">
      <c r="A70" s="284" t="s">
        <v>137</v>
      </c>
      <c r="B70" s="285" t="s">
        <v>37</v>
      </c>
      <c r="C70" s="286" t="s">
        <v>48</v>
      </c>
      <c r="D70" s="287">
        <f>(D89+(D91+D41+D85+D66)*D14/D11)/0.8*0.2</f>
        <v>31.497901502873141</v>
      </c>
      <c r="E70" s="288" t="e">
        <f t="shared" ref="E70:V70" si="46">(E89+(E91+E41+E85+E66)*E14/E11)/0.8*0.2</f>
        <v>#DIV/0!</v>
      </c>
      <c r="F70" s="288">
        <f>(F89+(F91+F41+F85+F66)*F14/F11)/0.8*0.2</f>
        <v>19.814347595746035</v>
      </c>
      <c r="G70" s="288">
        <f t="shared" si="46"/>
        <v>0</v>
      </c>
      <c r="H70" s="289">
        <f t="shared" si="46"/>
        <v>22.311993317413041</v>
      </c>
      <c r="I70" s="290">
        <f t="shared" si="46"/>
        <v>23.06078381314542</v>
      </c>
      <c r="J70" s="291">
        <f t="shared" si="46"/>
        <v>23.811873541939569</v>
      </c>
      <c r="K70" s="291">
        <f t="shared" si="46"/>
        <v>24.587426263200541</v>
      </c>
      <c r="L70" s="292">
        <f t="shared" si="46"/>
        <v>25.388238736592985</v>
      </c>
      <c r="M70" s="293">
        <f t="shared" si="46"/>
        <v>31.589771070357127</v>
      </c>
      <c r="N70" s="294">
        <f t="shared" si="46"/>
        <v>32.74374540755727</v>
      </c>
      <c r="O70" s="291">
        <f t="shared" si="46"/>
        <v>33.810209195481406</v>
      </c>
      <c r="P70" s="291">
        <f t="shared" si="46"/>
        <v>34.911407708978238</v>
      </c>
      <c r="Q70" s="292">
        <f t="shared" si="46"/>
        <v>36.048472258059661</v>
      </c>
      <c r="R70" s="289">
        <f t="shared" si="46"/>
        <v>22.311993317413041</v>
      </c>
      <c r="S70" s="290">
        <f t="shared" si="46"/>
        <v>23.06078381314542</v>
      </c>
      <c r="T70" s="291">
        <f t="shared" si="46"/>
        <v>23.811873541939569</v>
      </c>
      <c r="U70" s="291">
        <f t="shared" si="46"/>
        <v>24.587426263200541</v>
      </c>
      <c r="V70" s="292">
        <f t="shared" si="46"/>
        <v>25.388238736592985</v>
      </c>
      <c r="W70" s="244">
        <f t="shared" si="30"/>
        <v>1.1260523824767881</v>
      </c>
      <c r="X70" s="295"/>
      <c r="Y70" s="32">
        <f t="shared" si="35"/>
        <v>1.0335599999999998</v>
      </c>
    </row>
    <row r="71" spans="1:25" s="296" customFormat="1" ht="15">
      <c r="A71" s="284" t="s">
        <v>138</v>
      </c>
      <c r="B71" s="285" t="s">
        <v>38</v>
      </c>
      <c r="C71" s="286" t="s">
        <v>48</v>
      </c>
      <c r="D71" s="287">
        <f>(D90+(D91+D41+D85+D66)*D15/D11)/0.8*0.2</f>
        <v>1.1945984971268602</v>
      </c>
      <c r="E71" s="288" t="e">
        <f t="shared" ref="E71:V71" si="47">(E90+(E91+E41+E85+E66)*E15/E11)/0.8*0.2</f>
        <v>#DIV/0!</v>
      </c>
      <c r="F71" s="288">
        <f t="shared" si="47"/>
        <v>1.5431524042539682</v>
      </c>
      <c r="G71" s="288">
        <f t="shared" si="47"/>
        <v>0</v>
      </c>
      <c r="H71" s="289">
        <f t="shared" si="47"/>
        <v>0.47645918258696085</v>
      </c>
      <c r="I71" s="290">
        <f t="shared" si="47"/>
        <v>0.49244915275457929</v>
      </c>
      <c r="J71" s="291">
        <f t="shared" si="47"/>
        <v>0.5084882216597959</v>
      </c>
      <c r="K71" s="297">
        <f t="shared" si="47"/>
        <v>0.52504968303925548</v>
      </c>
      <c r="L71" s="298">
        <f t="shared" si="47"/>
        <v>0.5421505512158441</v>
      </c>
      <c r="M71" s="293">
        <f t="shared" si="47"/>
        <v>2.4602289296428705</v>
      </c>
      <c r="N71" s="294">
        <f t="shared" si="47"/>
        <v>2.5501010924427243</v>
      </c>
      <c r="O71" s="291">
        <f t="shared" si="47"/>
        <v>2.6331578850235835</v>
      </c>
      <c r="P71" s="291">
        <f t="shared" si="47"/>
        <v>2.7189198373388019</v>
      </c>
      <c r="Q71" s="292">
        <f t="shared" si="47"/>
        <v>2.8074750564409268</v>
      </c>
      <c r="R71" s="289">
        <f t="shared" si="47"/>
        <v>0.47645918258696085</v>
      </c>
      <c r="S71" s="290">
        <f t="shared" si="47"/>
        <v>0.49244915275457929</v>
      </c>
      <c r="T71" s="291">
        <f t="shared" si="47"/>
        <v>0.5084882216597959</v>
      </c>
      <c r="U71" s="297">
        <f t="shared" si="47"/>
        <v>0.52504968303925548</v>
      </c>
      <c r="V71" s="298">
        <f t="shared" si="47"/>
        <v>0.5421505512158441</v>
      </c>
      <c r="W71" s="244">
        <f t="shared" si="30"/>
        <v>0.30875704905978063</v>
      </c>
      <c r="X71" s="295"/>
      <c r="Y71" s="32">
        <f t="shared" si="35"/>
        <v>1.03356</v>
      </c>
    </row>
    <row r="72" spans="1:25" s="32" customFormat="1" ht="24.75" customHeight="1">
      <c r="A72" s="57" t="s">
        <v>139</v>
      </c>
      <c r="B72" s="299" t="s">
        <v>140</v>
      </c>
      <c r="C72" s="152" t="s">
        <v>48</v>
      </c>
      <c r="D72" s="168">
        <f>D86/0.8*0.2</f>
        <v>0</v>
      </c>
      <c r="E72" s="169">
        <f t="shared" ref="E72:V72" si="48">E86/0.8*0.2</f>
        <v>0</v>
      </c>
      <c r="F72" s="169">
        <f t="shared" si="48"/>
        <v>0</v>
      </c>
      <c r="G72" s="169">
        <f t="shared" si="48"/>
        <v>0</v>
      </c>
      <c r="H72" s="170">
        <f t="shared" si="48"/>
        <v>0</v>
      </c>
      <c r="I72" s="255">
        <f t="shared" si="48"/>
        <v>0</v>
      </c>
      <c r="J72" s="172">
        <f t="shared" si="48"/>
        <v>0</v>
      </c>
      <c r="K72" s="282">
        <f t="shared" si="48"/>
        <v>0</v>
      </c>
      <c r="L72" s="283">
        <f t="shared" si="48"/>
        <v>0</v>
      </c>
      <c r="M72" s="155">
        <f t="shared" si="48"/>
        <v>0</v>
      </c>
      <c r="N72" s="266">
        <f t="shared" si="48"/>
        <v>0</v>
      </c>
      <c r="O72" s="172">
        <f t="shared" si="48"/>
        <v>0</v>
      </c>
      <c r="P72" s="172">
        <f t="shared" si="48"/>
        <v>0</v>
      </c>
      <c r="Q72" s="256">
        <f t="shared" si="48"/>
        <v>0</v>
      </c>
      <c r="R72" s="170">
        <f t="shared" si="48"/>
        <v>0</v>
      </c>
      <c r="S72" s="255">
        <f t="shared" si="48"/>
        <v>0</v>
      </c>
      <c r="T72" s="172">
        <f t="shared" si="48"/>
        <v>0</v>
      </c>
      <c r="U72" s="282">
        <f t="shared" si="48"/>
        <v>0</v>
      </c>
      <c r="V72" s="283">
        <f t="shared" si="48"/>
        <v>0</v>
      </c>
      <c r="W72" s="257" t="e">
        <f t="shared" si="30"/>
        <v>#DIV/0!</v>
      </c>
      <c r="X72" s="245"/>
      <c r="Y72" s="32" t="e">
        <f t="shared" si="35"/>
        <v>#DIV/0!</v>
      </c>
    </row>
    <row r="73" spans="1:25" s="296" customFormat="1" ht="18" customHeight="1">
      <c r="A73" s="284" t="s">
        <v>135</v>
      </c>
      <c r="B73" s="285" t="s">
        <v>99</v>
      </c>
      <c r="C73" s="286" t="s">
        <v>48</v>
      </c>
      <c r="D73" s="287">
        <f t="shared" ref="D73:V76" si="49">D87/0.8*0.2</f>
        <v>0</v>
      </c>
      <c r="E73" s="288">
        <f t="shared" si="49"/>
        <v>0</v>
      </c>
      <c r="F73" s="288">
        <f t="shared" si="49"/>
        <v>0</v>
      </c>
      <c r="G73" s="288">
        <f t="shared" si="49"/>
        <v>0</v>
      </c>
      <c r="H73" s="289">
        <f t="shared" si="49"/>
        <v>0</v>
      </c>
      <c r="I73" s="290">
        <f t="shared" si="49"/>
        <v>0</v>
      </c>
      <c r="J73" s="291">
        <f t="shared" si="49"/>
        <v>0</v>
      </c>
      <c r="K73" s="291">
        <f t="shared" si="49"/>
        <v>0</v>
      </c>
      <c r="L73" s="292">
        <f t="shared" si="49"/>
        <v>0</v>
      </c>
      <c r="M73" s="293">
        <f t="shared" si="49"/>
        <v>0</v>
      </c>
      <c r="N73" s="294">
        <f t="shared" si="49"/>
        <v>0</v>
      </c>
      <c r="O73" s="291">
        <f t="shared" si="49"/>
        <v>0</v>
      </c>
      <c r="P73" s="291">
        <f t="shared" si="49"/>
        <v>0</v>
      </c>
      <c r="Q73" s="292">
        <f t="shared" si="49"/>
        <v>0</v>
      </c>
      <c r="R73" s="289">
        <f t="shared" si="49"/>
        <v>0</v>
      </c>
      <c r="S73" s="290">
        <f t="shared" si="49"/>
        <v>0</v>
      </c>
      <c r="T73" s="291">
        <f t="shared" si="49"/>
        <v>0</v>
      </c>
      <c r="U73" s="291">
        <f t="shared" si="49"/>
        <v>0</v>
      </c>
      <c r="V73" s="292">
        <f t="shared" si="49"/>
        <v>0</v>
      </c>
      <c r="W73" s="244" t="e">
        <f t="shared" si="30"/>
        <v>#DIV/0!</v>
      </c>
      <c r="X73" s="295"/>
      <c r="Y73" s="32" t="e">
        <f t="shared" si="35"/>
        <v>#DIV/0!</v>
      </c>
    </row>
    <row r="74" spans="1:25" s="296" customFormat="1" ht="15">
      <c r="A74" s="284" t="s">
        <v>136</v>
      </c>
      <c r="B74" s="285" t="s">
        <v>36</v>
      </c>
      <c r="C74" s="286" t="s">
        <v>48</v>
      </c>
      <c r="D74" s="287">
        <f t="shared" si="49"/>
        <v>0</v>
      </c>
      <c r="E74" s="288">
        <f t="shared" si="49"/>
        <v>0</v>
      </c>
      <c r="F74" s="288">
        <f t="shared" si="49"/>
        <v>0</v>
      </c>
      <c r="G74" s="288">
        <f t="shared" si="49"/>
        <v>0</v>
      </c>
      <c r="H74" s="289">
        <f t="shared" si="49"/>
        <v>0</v>
      </c>
      <c r="I74" s="290">
        <f t="shared" si="49"/>
        <v>0</v>
      </c>
      <c r="J74" s="291">
        <f t="shared" si="49"/>
        <v>0</v>
      </c>
      <c r="K74" s="291">
        <f t="shared" si="49"/>
        <v>0</v>
      </c>
      <c r="L74" s="292">
        <f t="shared" si="49"/>
        <v>0</v>
      </c>
      <c r="M74" s="293">
        <f t="shared" si="49"/>
        <v>0</v>
      </c>
      <c r="N74" s="294">
        <f t="shared" si="49"/>
        <v>0</v>
      </c>
      <c r="O74" s="291">
        <f t="shared" si="49"/>
        <v>0</v>
      </c>
      <c r="P74" s="291">
        <f t="shared" si="49"/>
        <v>0</v>
      </c>
      <c r="Q74" s="292">
        <f t="shared" si="49"/>
        <v>0</v>
      </c>
      <c r="R74" s="289">
        <f t="shared" si="49"/>
        <v>0</v>
      </c>
      <c r="S74" s="290">
        <f t="shared" si="49"/>
        <v>0</v>
      </c>
      <c r="T74" s="291">
        <f t="shared" si="49"/>
        <v>0</v>
      </c>
      <c r="U74" s="291">
        <f t="shared" si="49"/>
        <v>0</v>
      </c>
      <c r="V74" s="292">
        <f t="shared" si="49"/>
        <v>0</v>
      </c>
      <c r="W74" s="244" t="e">
        <f t="shared" si="30"/>
        <v>#DIV/0!</v>
      </c>
      <c r="X74" s="295"/>
      <c r="Y74" s="32" t="e">
        <f t="shared" si="35"/>
        <v>#DIV/0!</v>
      </c>
    </row>
    <row r="75" spans="1:25" s="296" customFormat="1" ht="15">
      <c r="A75" s="284" t="s">
        <v>137</v>
      </c>
      <c r="B75" s="285" t="s">
        <v>37</v>
      </c>
      <c r="C75" s="286" t="s">
        <v>48</v>
      </c>
      <c r="D75" s="287">
        <f t="shared" si="49"/>
        <v>0</v>
      </c>
      <c r="E75" s="288">
        <f t="shared" si="49"/>
        <v>0</v>
      </c>
      <c r="F75" s="288">
        <f t="shared" si="49"/>
        <v>0</v>
      </c>
      <c r="G75" s="288">
        <f t="shared" si="49"/>
        <v>0</v>
      </c>
      <c r="H75" s="289">
        <f t="shared" si="49"/>
        <v>0</v>
      </c>
      <c r="I75" s="290">
        <f t="shared" si="49"/>
        <v>0</v>
      </c>
      <c r="J75" s="291">
        <f t="shared" si="49"/>
        <v>0</v>
      </c>
      <c r="K75" s="291">
        <f t="shared" si="49"/>
        <v>0</v>
      </c>
      <c r="L75" s="292">
        <f t="shared" si="49"/>
        <v>0</v>
      </c>
      <c r="M75" s="293">
        <f t="shared" si="49"/>
        <v>0</v>
      </c>
      <c r="N75" s="294">
        <f t="shared" si="49"/>
        <v>0</v>
      </c>
      <c r="O75" s="291">
        <f t="shared" si="49"/>
        <v>0</v>
      </c>
      <c r="P75" s="291">
        <f t="shared" si="49"/>
        <v>0</v>
      </c>
      <c r="Q75" s="292">
        <f t="shared" si="49"/>
        <v>0</v>
      </c>
      <c r="R75" s="289">
        <f t="shared" si="49"/>
        <v>0</v>
      </c>
      <c r="S75" s="290">
        <f t="shared" si="49"/>
        <v>0</v>
      </c>
      <c r="T75" s="291">
        <f t="shared" si="49"/>
        <v>0</v>
      </c>
      <c r="U75" s="291">
        <f t="shared" si="49"/>
        <v>0</v>
      </c>
      <c r="V75" s="292">
        <f t="shared" si="49"/>
        <v>0</v>
      </c>
      <c r="W75" s="244" t="e">
        <f t="shared" si="30"/>
        <v>#DIV/0!</v>
      </c>
      <c r="X75" s="295"/>
      <c r="Y75" s="32" t="e">
        <f t="shared" si="35"/>
        <v>#DIV/0!</v>
      </c>
    </row>
    <row r="76" spans="1:25" s="296" customFormat="1" ht="15">
      <c r="A76" s="284" t="s">
        <v>138</v>
      </c>
      <c r="B76" s="285" t="s">
        <v>38</v>
      </c>
      <c r="C76" s="286" t="s">
        <v>48</v>
      </c>
      <c r="D76" s="287">
        <f t="shared" si="49"/>
        <v>0</v>
      </c>
      <c r="E76" s="288">
        <f t="shared" si="49"/>
        <v>0</v>
      </c>
      <c r="F76" s="288">
        <f t="shared" si="49"/>
        <v>0</v>
      </c>
      <c r="G76" s="288">
        <f t="shared" si="49"/>
        <v>0</v>
      </c>
      <c r="H76" s="289">
        <f t="shared" si="49"/>
        <v>0</v>
      </c>
      <c r="I76" s="290">
        <f t="shared" si="49"/>
        <v>0</v>
      </c>
      <c r="J76" s="291">
        <f t="shared" si="49"/>
        <v>0</v>
      </c>
      <c r="K76" s="297">
        <f t="shared" si="49"/>
        <v>0</v>
      </c>
      <c r="L76" s="298">
        <f t="shared" si="49"/>
        <v>0</v>
      </c>
      <c r="M76" s="293">
        <f t="shared" si="49"/>
        <v>0</v>
      </c>
      <c r="N76" s="294">
        <f t="shared" si="49"/>
        <v>0</v>
      </c>
      <c r="O76" s="291">
        <f t="shared" si="49"/>
        <v>0</v>
      </c>
      <c r="P76" s="291">
        <f t="shared" si="49"/>
        <v>0</v>
      </c>
      <c r="Q76" s="292">
        <f t="shared" si="49"/>
        <v>0</v>
      </c>
      <c r="R76" s="289">
        <f t="shared" si="49"/>
        <v>0</v>
      </c>
      <c r="S76" s="290">
        <f t="shared" si="49"/>
        <v>0</v>
      </c>
      <c r="T76" s="291">
        <f t="shared" si="49"/>
        <v>0</v>
      </c>
      <c r="U76" s="297">
        <f t="shared" si="49"/>
        <v>0</v>
      </c>
      <c r="V76" s="298">
        <f t="shared" si="49"/>
        <v>0</v>
      </c>
      <c r="W76" s="244" t="e">
        <f t="shared" si="30"/>
        <v>#DIV/0!</v>
      </c>
      <c r="X76" s="295"/>
      <c r="Y76" s="32" t="e">
        <f t="shared" si="35"/>
        <v>#DIV/0!</v>
      </c>
    </row>
    <row r="77" spans="1:25" s="32" customFormat="1" ht="18" customHeight="1">
      <c r="A77" s="45" t="s">
        <v>141</v>
      </c>
      <c r="B77" s="276" t="s">
        <v>142</v>
      </c>
      <c r="C77" s="136" t="s">
        <v>48</v>
      </c>
      <c r="D77" s="137">
        <v>0</v>
      </c>
      <c r="E77" s="138">
        <v>0</v>
      </c>
      <c r="F77" s="138">
        <v>0</v>
      </c>
      <c r="G77" s="138">
        <v>0</v>
      </c>
      <c r="H77" s="139">
        <f t="shared" ref="H77:J78" si="50">R77</f>
        <v>0</v>
      </c>
      <c r="I77" s="248">
        <f t="shared" si="50"/>
        <v>0</v>
      </c>
      <c r="J77" s="141">
        <f t="shared" si="50"/>
        <v>0</v>
      </c>
      <c r="K77" s="267">
        <f t="shared" ref="K77:L78" si="51">U77</f>
        <v>0</v>
      </c>
      <c r="L77" s="268">
        <f t="shared" si="51"/>
        <v>0</v>
      </c>
      <c r="M77" s="143"/>
      <c r="N77" s="261"/>
      <c r="O77" s="250"/>
      <c r="P77" s="250"/>
      <c r="Q77" s="251"/>
      <c r="R77" s="148"/>
      <c r="S77" s="249"/>
      <c r="T77" s="250"/>
      <c r="U77" s="269"/>
      <c r="V77" s="270"/>
      <c r="W77" s="252" t="e">
        <f t="shared" si="30"/>
        <v>#DIV/0!</v>
      </c>
      <c r="X77" s="245"/>
      <c r="Y77" s="32" t="e">
        <f t="shared" si="35"/>
        <v>#DIV/0!</v>
      </c>
    </row>
    <row r="78" spans="1:25" s="32" customFormat="1" ht="21" customHeight="1">
      <c r="A78" s="57" t="s">
        <v>143</v>
      </c>
      <c r="B78" s="281" t="s">
        <v>144</v>
      </c>
      <c r="C78" s="152" t="s">
        <v>48</v>
      </c>
      <c r="D78" s="168">
        <v>0</v>
      </c>
      <c r="E78" s="169">
        <v>0</v>
      </c>
      <c r="F78" s="169">
        <v>0</v>
      </c>
      <c r="G78" s="169"/>
      <c r="H78" s="170">
        <f t="shared" si="50"/>
        <v>0</v>
      </c>
      <c r="I78" s="255">
        <f t="shared" si="50"/>
        <v>0</v>
      </c>
      <c r="J78" s="172">
        <f t="shared" si="50"/>
        <v>0</v>
      </c>
      <c r="K78" s="282">
        <f t="shared" si="51"/>
        <v>0</v>
      </c>
      <c r="L78" s="283">
        <f t="shared" si="51"/>
        <v>0</v>
      </c>
      <c r="M78" s="155"/>
      <c r="N78" s="266">
        <f>M78</f>
        <v>0</v>
      </c>
      <c r="O78" s="172">
        <f>N78</f>
        <v>0</v>
      </c>
      <c r="P78" s="172">
        <f>O78</f>
        <v>0</v>
      </c>
      <c r="Q78" s="256">
        <f>P78</f>
        <v>0</v>
      </c>
      <c r="R78" s="170"/>
      <c r="S78" s="255">
        <f>R78</f>
        <v>0</v>
      </c>
      <c r="T78" s="172">
        <f>S78</f>
        <v>0</v>
      </c>
      <c r="U78" s="282">
        <f>T78</f>
        <v>0</v>
      </c>
      <c r="V78" s="283">
        <f>U78</f>
        <v>0</v>
      </c>
      <c r="W78" s="257" t="e">
        <f t="shared" si="30"/>
        <v>#DIV/0!</v>
      </c>
      <c r="X78" s="245"/>
      <c r="Y78" s="32" t="e">
        <f t="shared" si="35"/>
        <v>#DIV/0!</v>
      </c>
    </row>
    <row r="79" spans="1:25" s="32" customFormat="1" ht="18" customHeight="1">
      <c r="A79" s="45" t="s">
        <v>145</v>
      </c>
      <c r="B79" s="275" t="s">
        <v>146</v>
      </c>
      <c r="C79" s="136" t="s">
        <v>48</v>
      </c>
      <c r="D79" s="137">
        <f>D78-D80</f>
        <v>0</v>
      </c>
      <c r="E79" s="138">
        <f t="shared" ref="E79:V79" si="52">E78-E80</f>
        <v>0</v>
      </c>
      <c r="F79" s="138">
        <f t="shared" si="52"/>
        <v>0</v>
      </c>
      <c r="G79" s="138">
        <f t="shared" si="52"/>
        <v>0</v>
      </c>
      <c r="H79" s="139">
        <f t="shared" si="52"/>
        <v>0</v>
      </c>
      <c r="I79" s="248">
        <f t="shared" si="52"/>
        <v>0</v>
      </c>
      <c r="J79" s="141">
        <f t="shared" si="52"/>
        <v>0</v>
      </c>
      <c r="K79" s="267">
        <f t="shared" si="52"/>
        <v>0</v>
      </c>
      <c r="L79" s="268">
        <f t="shared" si="52"/>
        <v>0</v>
      </c>
      <c r="M79" s="143">
        <f t="shared" si="52"/>
        <v>0</v>
      </c>
      <c r="N79" s="261">
        <f t="shared" si="52"/>
        <v>0</v>
      </c>
      <c r="O79" s="250">
        <f t="shared" si="52"/>
        <v>0</v>
      </c>
      <c r="P79" s="250">
        <f t="shared" si="52"/>
        <v>0</v>
      </c>
      <c r="Q79" s="251">
        <f t="shared" si="52"/>
        <v>0</v>
      </c>
      <c r="R79" s="148">
        <f t="shared" si="52"/>
        <v>0</v>
      </c>
      <c r="S79" s="249">
        <f t="shared" si="52"/>
        <v>0</v>
      </c>
      <c r="T79" s="250">
        <f t="shared" si="52"/>
        <v>0</v>
      </c>
      <c r="U79" s="269">
        <f t="shared" si="52"/>
        <v>0</v>
      </c>
      <c r="V79" s="270">
        <f t="shared" si="52"/>
        <v>0</v>
      </c>
      <c r="W79" s="252" t="e">
        <f t="shared" si="30"/>
        <v>#DIV/0!</v>
      </c>
      <c r="X79" s="245"/>
      <c r="Y79" s="32" t="e">
        <f t="shared" si="35"/>
        <v>#DIV/0!</v>
      </c>
    </row>
    <row r="80" spans="1:25" s="32" customFormat="1" ht="17.25" customHeight="1">
      <c r="A80" s="57" t="s">
        <v>147</v>
      </c>
      <c r="B80" s="299" t="s">
        <v>148</v>
      </c>
      <c r="C80" s="152" t="s">
        <v>48</v>
      </c>
      <c r="D80" s="168">
        <f>SUM(D81:D84)</f>
        <v>0</v>
      </c>
      <c r="E80" s="169">
        <f t="shared" ref="E80:V80" si="53">SUM(E81:E84)</f>
        <v>0</v>
      </c>
      <c r="F80" s="169">
        <f t="shared" si="53"/>
        <v>0</v>
      </c>
      <c r="G80" s="169">
        <f t="shared" si="53"/>
        <v>0</v>
      </c>
      <c r="H80" s="170">
        <f t="shared" si="53"/>
        <v>0</v>
      </c>
      <c r="I80" s="255">
        <f t="shared" si="53"/>
        <v>0</v>
      </c>
      <c r="J80" s="172">
        <f t="shared" si="53"/>
        <v>0</v>
      </c>
      <c r="K80" s="282">
        <f t="shared" si="53"/>
        <v>0</v>
      </c>
      <c r="L80" s="283">
        <f t="shared" si="53"/>
        <v>0</v>
      </c>
      <c r="M80" s="155">
        <f t="shared" si="53"/>
        <v>0</v>
      </c>
      <c r="N80" s="266">
        <f t="shared" si="53"/>
        <v>0</v>
      </c>
      <c r="O80" s="172">
        <f t="shared" si="53"/>
        <v>0</v>
      </c>
      <c r="P80" s="172">
        <f t="shared" si="53"/>
        <v>0</v>
      </c>
      <c r="Q80" s="256">
        <f t="shared" si="53"/>
        <v>0</v>
      </c>
      <c r="R80" s="170">
        <f t="shared" si="53"/>
        <v>0</v>
      </c>
      <c r="S80" s="255">
        <f t="shared" si="53"/>
        <v>0</v>
      </c>
      <c r="T80" s="172">
        <f t="shared" si="53"/>
        <v>0</v>
      </c>
      <c r="U80" s="282">
        <f t="shared" si="53"/>
        <v>0</v>
      </c>
      <c r="V80" s="283">
        <f t="shared" si="53"/>
        <v>0</v>
      </c>
      <c r="W80" s="257" t="e">
        <f t="shared" si="30"/>
        <v>#DIV/0!</v>
      </c>
      <c r="X80" s="245"/>
      <c r="Y80" s="32" t="e">
        <f t="shared" si="35"/>
        <v>#DIV/0!</v>
      </c>
    </row>
    <row r="81" spans="1:25" s="296" customFormat="1" ht="18" customHeight="1">
      <c r="A81" s="272" t="s">
        <v>135</v>
      </c>
      <c r="B81" s="228" t="s">
        <v>99</v>
      </c>
      <c r="C81" s="273" t="s">
        <v>48</v>
      </c>
      <c r="D81" s="229">
        <v>0</v>
      </c>
      <c r="E81" s="230"/>
      <c r="F81" s="230">
        <v>0</v>
      </c>
      <c r="G81" s="230"/>
      <c r="H81" s="231">
        <f t="shared" ref="H81:J85" si="54">R81</f>
        <v>0</v>
      </c>
      <c r="I81" s="232">
        <f t="shared" si="54"/>
        <v>0</v>
      </c>
      <c r="J81" s="233">
        <f t="shared" si="54"/>
        <v>0</v>
      </c>
      <c r="K81" s="233">
        <f t="shared" ref="K81:L92" si="55">U81</f>
        <v>0</v>
      </c>
      <c r="L81" s="274">
        <f t="shared" si="55"/>
        <v>0</v>
      </c>
      <c r="M81" s="236"/>
      <c r="N81" s="237">
        <f t="shared" ref="N81:Q89" si="56">M81</f>
        <v>0</v>
      </c>
      <c r="O81" s="238">
        <f t="shared" si="56"/>
        <v>0</v>
      </c>
      <c r="P81" s="238">
        <f t="shared" si="56"/>
        <v>0</v>
      </c>
      <c r="Q81" s="239">
        <f t="shared" si="56"/>
        <v>0</v>
      </c>
      <c r="R81" s="240"/>
      <c r="S81" s="241">
        <f t="shared" ref="S81:V89" si="57">R81</f>
        <v>0</v>
      </c>
      <c r="T81" s="238">
        <f t="shared" si="57"/>
        <v>0</v>
      </c>
      <c r="U81" s="238">
        <f t="shared" si="57"/>
        <v>0</v>
      </c>
      <c r="V81" s="239">
        <f t="shared" si="57"/>
        <v>0</v>
      </c>
      <c r="W81" s="244" t="e">
        <f t="shared" si="30"/>
        <v>#DIV/0!</v>
      </c>
      <c r="X81" s="295"/>
      <c r="Y81" s="32" t="e">
        <f t="shared" si="35"/>
        <v>#DIV/0!</v>
      </c>
    </row>
    <row r="82" spans="1:25" s="296" customFormat="1" ht="15">
      <c r="A82" s="272" t="s">
        <v>136</v>
      </c>
      <c r="B82" s="228" t="s">
        <v>36</v>
      </c>
      <c r="C82" s="273" t="s">
        <v>48</v>
      </c>
      <c r="D82" s="229">
        <v>0</v>
      </c>
      <c r="E82" s="230"/>
      <c r="F82" s="230">
        <v>0</v>
      </c>
      <c r="G82" s="230"/>
      <c r="H82" s="231">
        <f t="shared" si="54"/>
        <v>0</v>
      </c>
      <c r="I82" s="232">
        <f t="shared" si="54"/>
        <v>0</v>
      </c>
      <c r="J82" s="233">
        <f t="shared" si="54"/>
        <v>0</v>
      </c>
      <c r="K82" s="233">
        <f t="shared" si="55"/>
        <v>0</v>
      </c>
      <c r="L82" s="274">
        <f t="shared" si="55"/>
        <v>0</v>
      </c>
      <c r="M82" s="236"/>
      <c r="N82" s="237">
        <f t="shared" si="56"/>
        <v>0</v>
      </c>
      <c r="O82" s="238">
        <f t="shared" si="56"/>
        <v>0</v>
      </c>
      <c r="P82" s="238">
        <f t="shared" si="56"/>
        <v>0</v>
      </c>
      <c r="Q82" s="239">
        <f t="shared" si="56"/>
        <v>0</v>
      </c>
      <c r="R82" s="240"/>
      <c r="S82" s="241">
        <f t="shared" si="57"/>
        <v>0</v>
      </c>
      <c r="T82" s="238">
        <f t="shared" si="57"/>
        <v>0</v>
      </c>
      <c r="U82" s="238">
        <f t="shared" si="57"/>
        <v>0</v>
      </c>
      <c r="V82" s="239">
        <f t="shared" si="57"/>
        <v>0</v>
      </c>
      <c r="W82" s="244" t="e">
        <f t="shared" si="30"/>
        <v>#DIV/0!</v>
      </c>
      <c r="X82" s="295"/>
      <c r="Y82" s="32" t="e">
        <f t="shared" si="35"/>
        <v>#DIV/0!</v>
      </c>
    </row>
    <row r="83" spans="1:25" s="296" customFormat="1" ht="15">
      <c r="A83" s="272" t="s">
        <v>137</v>
      </c>
      <c r="B83" s="228" t="s">
        <v>37</v>
      </c>
      <c r="C83" s="273" t="s">
        <v>48</v>
      </c>
      <c r="D83" s="229">
        <v>0</v>
      </c>
      <c r="E83" s="230"/>
      <c r="F83" s="230">
        <v>0</v>
      </c>
      <c r="G83" s="230"/>
      <c r="H83" s="231">
        <f t="shared" si="54"/>
        <v>0</v>
      </c>
      <c r="I83" s="232">
        <f t="shared" si="54"/>
        <v>0</v>
      </c>
      <c r="J83" s="233">
        <f t="shared" si="54"/>
        <v>0</v>
      </c>
      <c r="K83" s="233">
        <f t="shared" si="55"/>
        <v>0</v>
      </c>
      <c r="L83" s="274">
        <f t="shared" si="55"/>
        <v>0</v>
      </c>
      <c r="M83" s="236"/>
      <c r="N83" s="237">
        <f t="shared" si="56"/>
        <v>0</v>
      </c>
      <c r="O83" s="238">
        <f t="shared" si="56"/>
        <v>0</v>
      </c>
      <c r="P83" s="238">
        <f t="shared" si="56"/>
        <v>0</v>
      </c>
      <c r="Q83" s="239">
        <f t="shared" si="56"/>
        <v>0</v>
      </c>
      <c r="R83" s="240"/>
      <c r="S83" s="241">
        <f t="shared" si="57"/>
        <v>0</v>
      </c>
      <c r="T83" s="238">
        <f t="shared" si="57"/>
        <v>0</v>
      </c>
      <c r="U83" s="238">
        <f t="shared" si="57"/>
        <v>0</v>
      </c>
      <c r="V83" s="239">
        <f t="shared" si="57"/>
        <v>0</v>
      </c>
      <c r="W83" s="244" t="e">
        <f t="shared" si="30"/>
        <v>#DIV/0!</v>
      </c>
      <c r="X83" s="295"/>
      <c r="Y83" s="32" t="e">
        <f t="shared" si="35"/>
        <v>#DIV/0!</v>
      </c>
    </row>
    <row r="84" spans="1:25" s="296" customFormat="1" ht="15">
      <c r="A84" s="272" t="s">
        <v>138</v>
      </c>
      <c r="B84" s="228" t="s">
        <v>38</v>
      </c>
      <c r="C84" s="273" t="s">
        <v>48</v>
      </c>
      <c r="D84" s="229">
        <v>0</v>
      </c>
      <c r="E84" s="230"/>
      <c r="F84" s="230">
        <v>0</v>
      </c>
      <c r="G84" s="230"/>
      <c r="H84" s="231">
        <f t="shared" si="54"/>
        <v>0</v>
      </c>
      <c r="I84" s="232">
        <f t="shared" si="54"/>
        <v>0</v>
      </c>
      <c r="J84" s="233">
        <f t="shared" si="54"/>
        <v>0</v>
      </c>
      <c r="K84" s="300">
        <f t="shared" si="55"/>
        <v>0</v>
      </c>
      <c r="L84" s="301">
        <f t="shared" si="55"/>
        <v>0</v>
      </c>
      <c r="M84" s="236">
        <v>0</v>
      </c>
      <c r="N84" s="237">
        <f t="shared" si="56"/>
        <v>0</v>
      </c>
      <c r="O84" s="238">
        <f t="shared" si="56"/>
        <v>0</v>
      </c>
      <c r="P84" s="238">
        <f t="shared" si="56"/>
        <v>0</v>
      </c>
      <c r="Q84" s="239">
        <f t="shared" si="56"/>
        <v>0</v>
      </c>
      <c r="R84" s="240">
        <v>0</v>
      </c>
      <c r="S84" s="241">
        <f t="shared" si="57"/>
        <v>0</v>
      </c>
      <c r="T84" s="238">
        <f t="shared" si="57"/>
        <v>0</v>
      </c>
      <c r="U84" s="302">
        <f t="shared" si="57"/>
        <v>0</v>
      </c>
      <c r="V84" s="303">
        <f t="shared" si="57"/>
        <v>0</v>
      </c>
      <c r="W84" s="244" t="e">
        <f t="shared" si="30"/>
        <v>#DIV/0!</v>
      </c>
      <c r="X84" s="295"/>
      <c r="Y84" s="32" t="e">
        <f t="shared" si="35"/>
        <v>#DIV/0!</v>
      </c>
    </row>
    <row r="85" spans="1:25" s="32" customFormat="1" ht="18" customHeight="1">
      <c r="A85" s="45" t="s">
        <v>149</v>
      </c>
      <c r="B85" s="304" t="s">
        <v>150</v>
      </c>
      <c r="C85" s="136" t="s">
        <v>48</v>
      </c>
      <c r="D85" s="137">
        <v>0</v>
      </c>
      <c r="E85" s="138">
        <v>0</v>
      </c>
      <c r="F85" s="138">
        <v>0</v>
      </c>
      <c r="G85" s="138">
        <v>0</v>
      </c>
      <c r="H85" s="139">
        <f t="shared" si="54"/>
        <v>0</v>
      </c>
      <c r="I85" s="248">
        <f t="shared" si="54"/>
        <v>0</v>
      </c>
      <c r="J85" s="141">
        <f t="shared" si="54"/>
        <v>0</v>
      </c>
      <c r="K85" s="267">
        <f t="shared" si="55"/>
        <v>0</v>
      </c>
      <c r="L85" s="268">
        <f t="shared" si="55"/>
        <v>0</v>
      </c>
      <c r="M85" s="143"/>
      <c r="N85" s="261">
        <f t="shared" si="56"/>
        <v>0</v>
      </c>
      <c r="O85" s="250">
        <f t="shared" si="56"/>
        <v>0</v>
      </c>
      <c r="P85" s="250">
        <f t="shared" si="56"/>
        <v>0</v>
      </c>
      <c r="Q85" s="251">
        <f t="shared" si="56"/>
        <v>0</v>
      </c>
      <c r="R85" s="148"/>
      <c r="S85" s="249">
        <f t="shared" si="57"/>
        <v>0</v>
      </c>
      <c r="T85" s="250">
        <f t="shared" si="57"/>
        <v>0</v>
      </c>
      <c r="U85" s="269">
        <f t="shared" si="57"/>
        <v>0</v>
      </c>
      <c r="V85" s="270">
        <f t="shared" si="57"/>
        <v>0</v>
      </c>
      <c r="W85" s="252" t="e">
        <f t="shared" si="30"/>
        <v>#DIV/0!</v>
      </c>
      <c r="X85" s="245"/>
      <c r="Y85" s="32" t="e">
        <f t="shared" si="35"/>
        <v>#DIV/0!</v>
      </c>
    </row>
    <row r="86" spans="1:25" s="32" customFormat="1" ht="22.5" customHeight="1">
      <c r="A86" s="57" t="s">
        <v>151</v>
      </c>
      <c r="B86" s="281" t="s">
        <v>152</v>
      </c>
      <c r="C86" s="152" t="s">
        <v>48</v>
      </c>
      <c r="D86" s="168">
        <f t="shared" ref="D86:Q86" si="58">SUM(D87:D90)</f>
        <v>0</v>
      </c>
      <c r="E86" s="169">
        <f t="shared" si="58"/>
        <v>0</v>
      </c>
      <c r="F86" s="169">
        <f t="shared" si="58"/>
        <v>0</v>
      </c>
      <c r="G86" s="169">
        <f t="shared" si="58"/>
        <v>0</v>
      </c>
      <c r="H86" s="170">
        <f t="shared" si="58"/>
        <v>0</v>
      </c>
      <c r="I86" s="255">
        <f t="shared" si="58"/>
        <v>0</v>
      </c>
      <c r="J86" s="172">
        <f t="shared" si="58"/>
        <v>0</v>
      </c>
      <c r="K86" s="282">
        <f t="shared" si="58"/>
        <v>0</v>
      </c>
      <c r="L86" s="283">
        <f t="shared" si="58"/>
        <v>0</v>
      </c>
      <c r="M86" s="155">
        <f t="shared" si="58"/>
        <v>0</v>
      </c>
      <c r="N86" s="266">
        <f t="shared" si="58"/>
        <v>0</v>
      </c>
      <c r="O86" s="172">
        <f t="shared" si="58"/>
        <v>0</v>
      </c>
      <c r="P86" s="172">
        <f t="shared" si="58"/>
        <v>0</v>
      </c>
      <c r="Q86" s="256">
        <f t="shared" si="58"/>
        <v>0</v>
      </c>
      <c r="R86" s="170">
        <f>SUM(R87:R90)</f>
        <v>0</v>
      </c>
      <c r="S86" s="255">
        <f>SUM(S87:S90)</f>
        <v>0</v>
      </c>
      <c r="T86" s="172">
        <f>SUM(T87:T90)</f>
        <v>0</v>
      </c>
      <c r="U86" s="282">
        <f>SUM(U87:U90)</f>
        <v>0</v>
      </c>
      <c r="V86" s="283">
        <f>SUM(V87:V90)</f>
        <v>0</v>
      </c>
      <c r="W86" s="257" t="e">
        <f t="shared" si="30"/>
        <v>#DIV/0!</v>
      </c>
      <c r="X86" s="245"/>
      <c r="Y86" s="32" t="e">
        <f t="shared" ref="Y86:Y92" si="59">S86/R86</f>
        <v>#DIV/0!</v>
      </c>
    </row>
    <row r="87" spans="1:25" s="296" customFormat="1" ht="18" customHeight="1">
      <c r="A87" s="272" t="s">
        <v>153</v>
      </c>
      <c r="B87" s="228" t="s">
        <v>99</v>
      </c>
      <c r="C87" s="273" t="s">
        <v>48</v>
      </c>
      <c r="D87" s="229">
        <v>0</v>
      </c>
      <c r="E87" s="230"/>
      <c r="F87" s="230">
        <v>0</v>
      </c>
      <c r="G87" s="230"/>
      <c r="H87" s="231">
        <f t="shared" ref="H87:J92" si="60">R87</f>
        <v>0</v>
      </c>
      <c r="I87" s="232">
        <f t="shared" si="60"/>
        <v>0</v>
      </c>
      <c r="J87" s="233">
        <f t="shared" si="60"/>
        <v>0</v>
      </c>
      <c r="K87" s="233">
        <f t="shared" ref="K87:L90" si="61">U87</f>
        <v>0</v>
      </c>
      <c r="L87" s="274">
        <f t="shared" si="61"/>
        <v>0</v>
      </c>
      <c r="M87" s="236">
        <v>0</v>
      </c>
      <c r="N87" s="237">
        <f t="shared" si="56"/>
        <v>0</v>
      </c>
      <c r="O87" s="238">
        <f t="shared" si="56"/>
        <v>0</v>
      </c>
      <c r="P87" s="238">
        <f t="shared" si="56"/>
        <v>0</v>
      </c>
      <c r="Q87" s="239">
        <f t="shared" si="56"/>
        <v>0</v>
      </c>
      <c r="R87" s="240">
        <v>0</v>
      </c>
      <c r="S87" s="241">
        <f t="shared" si="57"/>
        <v>0</v>
      </c>
      <c r="T87" s="238">
        <f t="shared" si="57"/>
        <v>0</v>
      </c>
      <c r="U87" s="238">
        <f t="shared" si="57"/>
        <v>0</v>
      </c>
      <c r="V87" s="239">
        <f t="shared" si="57"/>
        <v>0</v>
      </c>
      <c r="W87" s="244" t="e">
        <f t="shared" si="30"/>
        <v>#DIV/0!</v>
      </c>
      <c r="X87" s="295"/>
      <c r="Y87" s="32" t="e">
        <f t="shared" si="59"/>
        <v>#DIV/0!</v>
      </c>
    </row>
    <row r="88" spans="1:25" s="296" customFormat="1" ht="15">
      <c r="A88" s="272" t="s">
        <v>154</v>
      </c>
      <c r="B88" s="228" t="s">
        <v>36</v>
      </c>
      <c r="C88" s="273" t="s">
        <v>48</v>
      </c>
      <c r="D88" s="229">
        <v>0</v>
      </c>
      <c r="E88" s="230"/>
      <c r="F88" s="230">
        <v>0</v>
      </c>
      <c r="G88" s="230"/>
      <c r="H88" s="231">
        <f t="shared" si="60"/>
        <v>0</v>
      </c>
      <c r="I88" s="232">
        <f t="shared" si="60"/>
        <v>0</v>
      </c>
      <c r="J88" s="233">
        <f t="shared" si="60"/>
        <v>0</v>
      </c>
      <c r="K88" s="233">
        <f t="shared" si="61"/>
        <v>0</v>
      </c>
      <c r="L88" s="274">
        <f t="shared" si="61"/>
        <v>0</v>
      </c>
      <c r="M88" s="236"/>
      <c r="N88" s="237">
        <f t="shared" si="56"/>
        <v>0</v>
      </c>
      <c r="O88" s="238">
        <f t="shared" si="56"/>
        <v>0</v>
      </c>
      <c r="P88" s="238">
        <f t="shared" si="56"/>
        <v>0</v>
      </c>
      <c r="Q88" s="239">
        <f t="shared" si="56"/>
        <v>0</v>
      </c>
      <c r="R88" s="240"/>
      <c r="S88" s="241">
        <f t="shared" si="57"/>
        <v>0</v>
      </c>
      <c r="T88" s="238">
        <f t="shared" si="57"/>
        <v>0</v>
      </c>
      <c r="U88" s="238">
        <f t="shared" si="57"/>
        <v>0</v>
      </c>
      <c r="V88" s="239">
        <f t="shared" si="57"/>
        <v>0</v>
      </c>
      <c r="W88" s="244" t="e">
        <f t="shared" si="30"/>
        <v>#DIV/0!</v>
      </c>
      <c r="X88" s="295"/>
      <c r="Y88" s="32" t="e">
        <f t="shared" si="59"/>
        <v>#DIV/0!</v>
      </c>
    </row>
    <row r="89" spans="1:25" s="296" customFormat="1" ht="15">
      <c r="A89" s="272" t="s">
        <v>155</v>
      </c>
      <c r="B89" s="228" t="s">
        <v>37</v>
      </c>
      <c r="C89" s="273" t="s">
        <v>48</v>
      </c>
      <c r="D89" s="229">
        <v>0</v>
      </c>
      <c r="E89" s="230"/>
      <c r="F89" s="230">
        <v>0</v>
      </c>
      <c r="G89" s="230"/>
      <c r="H89" s="231">
        <f t="shared" si="60"/>
        <v>0</v>
      </c>
      <c r="I89" s="232">
        <f t="shared" si="60"/>
        <v>0</v>
      </c>
      <c r="J89" s="233">
        <f t="shared" si="60"/>
        <v>0</v>
      </c>
      <c r="K89" s="233">
        <f t="shared" si="61"/>
        <v>0</v>
      </c>
      <c r="L89" s="274">
        <f t="shared" si="61"/>
        <v>0</v>
      </c>
      <c r="M89" s="236">
        <v>0</v>
      </c>
      <c r="N89" s="237">
        <f t="shared" si="56"/>
        <v>0</v>
      </c>
      <c r="O89" s="238">
        <f t="shared" si="56"/>
        <v>0</v>
      </c>
      <c r="P89" s="238">
        <f t="shared" si="56"/>
        <v>0</v>
      </c>
      <c r="Q89" s="239">
        <f t="shared" si="56"/>
        <v>0</v>
      </c>
      <c r="R89" s="240">
        <v>0</v>
      </c>
      <c r="S89" s="241">
        <f t="shared" si="57"/>
        <v>0</v>
      </c>
      <c r="T89" s="238">
        <f t="shared" si="57"/>
        <v>0</v>
      </c>
      <c r="U89" s="238">
        <f t="shared" si="57"/>
        <v>0</v>
      </c>
      <c r="V89" s="239">
        <f t="shared" si="57"/>
        <v>0</v>
      </c>
      <c r="W89" s="244" t="e">
        <f t="shared" si="30"/>
        <v>#DIV/0!</v>
      </c>
      <c r="X89" s="295"/>
      <c r="Y89" s="32" t="e">
        <f t="shared" si="59"/>
        <v>#DIV/0!</v>
      </c>
    </row>
    <row r="90" spans="1:25" s="296" customFormat="1" ht="15">
      <c r="A90" s="272" t="s">
        <v>156</v>
      </c>
      <c r="B90" s="228" t="s">
        <v>38</v>
      </c>
      <c r="C90" s="273" t="s">
        <v>48</v>
      </c>
      <c r="D90" s="229">
        <v>0</v>
      </c>
      <c r="E90" s="230"/>
      <c r="F90" s="230">
        <v>0</v>
      </c>
      <c r="G90" s="230"/>
      <c r="H90" s="231">
        <f t="shared" si="60"/>
        <v>0</v>
      </c>
      <c r="I90" s="232">
        <f t="shared" si="60"/>
        <v>0</v>
      </c>
      <c r="J90" s="233">
        <f t="shared" si="60"/>
        <v>0</v>
      </c>
      <c r="K90" s="300">
        <f t="shared" si="61"/>
        <v>0</v>
      </c>
      <c r="L90" s="301">
        <f t="shared" si="61"/>
        <v>0</v>
      </c>
      <c r="M90" s="236">
        <v>0</v>
      </c>
      <c r="N90" s="237">
        <f>M90</f>
        <v>0</v>
      </c>
      <c r="O90" s="238">
        <f>N90</f>
        <v>0</v>
      </c>
      <c r="P90" s="238">
        <f>O90</f>
        <v>0</v>
      </c>
      <c r="Q90" s="239">
        <f>P90</f>
        <v>0</v>
      </c>
      <c r="R90" s="240">
        <v>0</v>
      </c>
      <c r="S90" s="241">
        <f>R90</f>
        <v>0</v>
      </c>
      <c r="T90" s="238">
        <f>S90</f>
        <v>0</v>
      </c>
      <c r="U90" s="302">
        <f>T90</f>
        <v>0</v>
      </c>
      <c r="V90" s="303">
        <f>U90</f>
        <v>0</v>
      </c>
      <c r="W90" s="244" t="e">
        <f t="shared" si="30"/>
        <v>#DIV/0!</v>
      </c>
      <c r="X90" s="295"/>
      <c r="Y90" s="32" t="e">
        <f t="shared" si="59"/>
        <v>#DIV/0!</v>
      </c>
    </row>
    <row r="91" spans="1:25" s="32" customFormat="1" ht="15">
      <c r="A91" s="45" t="s">
        <v>157</v>
      </c>
      <c r="B91" s="276" t="s">
        <v>158</v>
      </c>
      <c r="C91" s="136" t="s">
        <v>48</v>
      </c>
      <c r="D91" s="137">
        <v>0</v>
      </c>
      <c r="E91" s="138">
        <v>0</v>
      </c>
      <c r="F91" s="138">
        <v>0</v>
      </c>
      <c r="G91" s="138">
        <v>0</v>
      </c>
      <c r="H91" s="139">
        <f t="shared" si="60"/>
        <v>0</v>
      </c>
      <c r="I91" s="248">
        <f t="shared" si="60"/>
        <v>0</v>
      </c>
      <c r="J91" s="141">
        <f t="shared" si="60"/>
        <v>0</v>
      </c>
      <c r="K91" s="305">
        <f t="shared" si="55"/>
        <v>0</v>
      </c>
      <c r="L91" s="306">
        <f t="shared" si="55"/>
        <v>0</v>
      </c>
      <c r="M91" s="143"/>
      <c r="N91" s="261">
        <v>0</v>
      </c>
      <c r="O91" s="250">
        <v>0</v>
      </c>
      <c r="P91" s="250">
        <v>0</v>
      </c>
      <c r="Q91" s="251">
        <v>0</v>
      </c>
      <c r="R91" s="148">
        <v>0</v>
      </c>
      <c r="S91" s="249">
        <v>0</v>
      </c>
      <c r="T91" s="250">
        <v>0</v>
      </c>
      <c r="U91" s="307">
        <v>0</v>
      </c>
      <c r="V91" s="308">
        <v>0</v>
      </c>
      <c r="W91" s="252" t="e">
        <f t="shared" si="30"/>
        <v>#DIV/0!</v>
      </c>
      <c r="X91" s="245"/>
      <c r="Y91" s="32" t="e">
        <f t="shared" si="59"/>
        <v>#DIV/0!</v>
      </c>
    </row>
    <row r="92" spans="1:25" s="32" customFormat="1" ht="30.75" thickBot="1">
      <c r="A92" s="309"/>
      <c r="B92" s="310" t="s">
        <v>159</v>
      </c>
      <c r="C92" s="311" t="s">
        <v>29</v>
      </c>
      <c r="D92" s="312">
        <f t="shared" ref="D92:V92" si="62">((D86+D91)/(D102-D45-D72-D86-D91-D52))</f>
        <v>0</v>
      </c>
      <c r="E92" s="313">
        <f t="shared" si="62"/>
        <v>0</v>
      </c>
      <c r="F92" s="313">
        <f t="shared" si="62"/>
        <v>0</v>
      </c>
      <c r="G92" s="313" t="e">
        <f>((G86+G91)/(G102-G45-G72-G86-G91-G52))</f>
        <v>#DIV/0!</v>
      </c>
      <c r="H92" s="314">
        <f t="shared" si="60"/>
        <v>0</v>
      </c>
      <c r="I92" s="315">
        <f t="shared" si="60"/>
        <v>0</v>
      </c>
      <c r="J92" s="316">
        <f t="shared" si="60"/>
        <v>0</v>
      </c>
      <c r="K92" s="316">
        <f t="shared" si="55"/>
        <v>0</v>
      </c>
      <c r="L92" s="317">
        <f t="shared" si="55"/>
        <v>0</v>
      </c>
      <c r="M92" s="318">
        <f t="shared" si="62"/>
        <v>0</v>
      </c>
      <c r="N92" s="319">
        <f t="shared" si="62"/>
        <v>0</v>
      </c>
      <c r="O92" s="316">
        <f t="shared" si="62"/>
        <v>0</v>
      </c>
      <c r="P92" s="316">
        <f t="shared" si="62"/>
        <v>0</v>
      </c>
      <c r="Q92" s="317">
        <f t="shared" si="62"/>
        <v>0</v>
      </c>
      <c r="R92" s="314">
        <f t="shared" si="62"/>
        <v>0</v>
      </c>
      <c r="S92" s="315">
        <f t="shared" si="62"/>
        <v>0</v>
      </c>
      <c r="T92" s="316">
        <f t="shared" si="62"/>
        <v>0</v>
      </c>
      <c r="U92" s="316">
        <f t="shared" si="62"/>
        <v>0</v>
      </c>
      <c r="V92" s="317">
        <f t="shared" si="62"/>
        <v>0</v>
      </c>
      <c r="W92" s="320"/>
      <c r="X92" s="321"/>
      <c r="Y92" s="32" t="e">
        <f t="shared" si="59"/>
        <v>#DIV/0!</v>
      </c>
    </row>
    <row r="93" spans="1:25" s="32" customFormat="1" ht="33" customHeight="1" thickBot="1">
      <c r="A93" s="322" t="s">
        <v>160</v>
      </c>
      <c r="B93" s="206" t="s">
        <v>161</v>
      </c>
      <c r="C93" s="207" t="s">
        <v>48</v>
      </c>
      <c r="D93" s="323">
        <f>D45+D50+D51+D54+D62+D63+D67+D77+D78+D86+D91</f>
        <v>1120.0565000000001</v>
      </c>
      <c r="E93" s="323">
        <f t="shared" ref="E93:V93" si="63">E45+E50+E51+E54+E62+E63+E67+E77+E78+E86+E91</f>
        <v>792.74</v>
      </c>
      <c r="F93" s="324">
        <f t="shared" si="63"/>
        <v>1179.2415000000001</v>
      </c>
      <c r="G93" s="323">
        <f t="shared" si="63"/>
        <v>0</v>
      </c>
      <c r="H93" s="325">
        <f t="shared" si="63"/>
        <v>2335.0484524999997</v>
      </c>
      <c r="I93" s="323">
        <f t="shared" si="63"/>
        <v>2362.6585481658999</v>
      </c>
      <c r="J93" s="323">
        <f t="shared" si="63"/>
        <v>2390.3534232796633</v>
      </c>
      <c r="K93" s="323">
        <f t="shared" si="63"/>
        <v>2418.9503204758821</v>
      </c>
      <c r="L93" s="326">
        <f t="shared" si="63"/>
        <v>2448.4786186137812</v>
      </c>
      <c r="M93" s="325">
        <f t="shared" si="63"/>
        <v>3298.09</v>
      </c>
      <c r="N93" s="323">
        <f t="shared" si="63"/>
        <v>3355.2247465</v>
      </c>
      <c r="O93" s="323">
        <f t="shared" si="63"/>
        <v>3408.0267336935049</v>
      </c>
      <c r="P93" s="323">
        <f t="shared" si="63"/>
        <v>3462.548481609902</v>
      </c>
      <c r="Q93" s="326">
        <f t="shared" si="63"/>
        <v>3518.8460028559366</v>
      </c>
      <c r="R93" s="325">
        <f t="shared" si="63"/>
        <v>2335.0484524999997</v>
      </c>
      <c r="S93" s="323">
        <f t="shared" si="63"/>
        <v>2362.6585481658999</v>
      </c>
      <c r="T93" s="323">
        <f t="shared" si="63"/>
        <v>2390.3534232796633</v>
      </c>
      <c r="U93" s="323">
        <f t="shared" si="63"/>
        <v>2418.9503204758821</v>
      </c>
      <c r="V93" s="326">
        <f t="shared" si="63"/>
        <v>2448.4786186137812</v>
      </c>
      <c r="W93" s="327">
        <f>R93/F93</f>
        <v>1.9801274399688271</v>
      </c>
      <c r="X93" s="328"/>
    </row>
    <row r="94" spans="1:25" s="32" customFormat="1" ht="24" customHeight="1" thickBot="1">
      <c r="A94" s="654" t="s">
        <v>162</v>
      </c>
      <c r="B94" s="655"/>
      <c r="C94" s="655"/>
      <c r="D94" s="656"/>
      <c r="E94" s="656"/>
      <c r="F94" s="656"/>
      <c r="G94" s="656"/>
      <c r="H94" s="656"/>
      <c r="I94" s="656"/>
      <c r="J94" s="656"/>
      <c r="K94" s="656"/>
      <c r="L94" s="656"/>
      <c r="M94" s="656"/>
      <c r="N94" s="329"/>
      <c r="O94" s="330"/>
      <c r="P94" s="331"/>
      <c r="Q94" s="331"/>
      <c r="R94" s="331"/>
      <c r="S94" s="331"/>
      <c r="T94" s="331"/>
      <c r="U94" s="331"/>
      <c r="V94" s="331"/>
      <c r="W94" s="332"/>
      <c r="X94" s="646"/>
    </row>
    <row r="95" spans="1:25" s="32" customFormat="1" ht="42" customHeight="1">
      <c r="A95" s="333" t="s">
        <v>163</v>
      </c>
      <c r="B95" s="334" t="s">
        <v>164</v>
      </c>
      <c r="C95" s="335" t="s">
        <v>48</v>
      </c>
      <c r="D95" s="137">
        <v>0</v>
      </c>
      <c r="E95" s="138">
        <v>0</v>
      </c>
      <c r="F95" s="138">
        <v>0</v>
      </c>
      <c r="G95" s="138">
        <v>0</v>
      </c>
      <c r="H95" s="336">
        <f t="shared" ref="H95:J99" si="64">R95</f>
        <v>-598.65816990000008</v>
      </c>
      <c r="I95" s="337">
        <f t="shared" si="64"/>
        <v>-598.65816990000008</v>
      </c>
      <c r="J95" s="338">
        <f t="shared" si="64"/>
        <v>-598.65816990000008</v>
      </c>
      <c r="K95" s="339">
        <f t="shared" ref="K95:L99" si="65">U95</f>
        <v>-598.65816990000008</v>
      </c>
      <c r="L95" s="340">
        <f t="shared" si="65"/>
        <v>-598.65816990000008</v>
      </c>
      <c r="M95" s="341">
        <v>0</v>
      </c>
      <c r="N95" s="342">
        <v>0</v>
      </c>
      <c r="O95" s="343">
        <v>0</v>
      </c>
      <c r="P95" s="343">
        <v>0</v>
      </c>
      <c r="Q95" s="344">
        <v>0</v>
      </c>
      <c r="R95" s="345">
        <f>((D105*(1-R10)*(1+E9)*(1+R17*((E11-D106)/D106))-D43)+(E93-D93))/5</f>
        <v>-598.65816990000008</v>
      </c>
      <c r="S95" s="346">
        <f>R95</f>
        <v>-598.65816990000008</v>
      </c>
      <c r="T95" s="343">
        <f>S95</f>
        <v>-598.65816990000008</v>
      </c>
      <c r="U95" s="347">
        <f>T95</f>
        <v>-598.65816990000008</v>
      </c>
      <c r="V95" s="348">
        <f>U95</f>
        <v>-598.65816990000008</v>
      </c>
      <c r="W95" s="252" t="e">
        <f>R95/F95</f>
        <v>#DIV/0!</v>
      </c>
      <c r="X95" s="245"/>
    </row>
    <row r="96" spans="1:25" s="32" customFormat="1" ht="39.75" customHeight="1">
      <c r="A96" s="349" t="s">
        <v>165</v>
      </c>
      <c r="B96" s="198" t="s">
        <v>166</v>
      </c>
      <c r="C96" s="136" t="s">
        <v>48</v>
      </c>
      <c r="D96" s="137">
        <v>0</v>
      </c>
      <c r="E96" s="138">
        <v>0</v>
      </c>
      <c r="F96" s="138">
        <v>0</v>
      </c>
      <c r="G96" s="138">
        <v>0</v>
      </c>
      <c r="H96" s="350">
        <f t="shared" si="64"/>
        <v>-1428.8772594379989</v>
      </c>
      <c r="I96" s="351">
        <f t="shared" si="64"/>
        <v>-1028.8772594379989</v>
      </c>
      <c r="J96" s="267">
        <f t="shared" si="64"/>
        <v>-1028.8772594379989</v>
      </c>
      <c r="K96" s="305">
        <f t="shared" si="65"/>
        <v>-828.87725943800001</v>
      </c>
      <c r="L96" s="306">
        <f t="shared" si="65"/>
        <v>-828.87725943800001</v>
      </c>
      <c r="M96" s="143">
        <v>0</v>
      </c>
      <c r="N96" s="352">
        <v>0</v>
      </c>
      <c r="O96" s="269">
        <v>0</v>
      </c>
      <c r="P96" s="269">
        <v>0</v>
      </c>
      <c r="Q96" s="270">
        <v>0</v>
      </c>
      <c r="R96" s="353">
        <f>'[20]расчет по ИТ'!I21/5-400</f>
        <v>-1428.8772594379989</v>
      </c>
      <c r="S96" s="354">
        <v>-1028.8772594379989</v>
      </c>
      <c r="T96" s="269">
        <v>-1028.8772594379989</v>
      </c>
      <c r="U96" s="307">
        <f>-1028.877259438+200</f>
        <v>-828.87725943800001</v>
      </c>
      <c r="V96" s="308">
        <f>-1028.877259438+200</f>
        <v>-828.87725943800001</v>
      </c>
      <c r="W96" s="252" t="e">
        <f>R96/F96</f>
        <v>#DIV/0!</v>
      </c>
      <c r="X96" s="245"/>
    </row>
    <row r="97" spans="1:24" s="32" customFormat="1" ht="39.75" customHeight="1">
      <c r="A97" s="349" t="s">
        <v>167</v>
      </c>
      <c r="B97" s="276" t="s">
        <v>168</v>
      </c>
      <c r="C97" s="136" t="s">
        <v>48</v>
      </c>
      <c r="D97" s="137">
        <v>0</v>
      </c>
      <c r="E97" s="138">
        <v>0</v>
      </c>
      <c r="F97" s="138">
        <v>0</v>
      </c>
      <c r="G97" s="138">
        <v>0</v>
      </c>
      <c r="H97" s="350">
        <f t="shared" si="64"/>
        <v>0</v>
      </c>
      <c r="I97" s="351">
        <f t="shared" si="64"/>
        <v>0</v>
      </c>
      <c r="J97" s="267">
        <f t="shared" si="64"/>
        <v>0</v>
      </c>
      <c r="K97" s="305">
        <f t="shared" si="65"/>
        <v>0</v>
      </c>
      <c r="L97" s="306">
        <f t="shared" si="65"/>
        <v>0</v>
      </c>
      <c r="M97" s="143">
        <v>0</v>
      </c>
      <c r="N97" s="352">
        <v>0</v>
      </c>
      <c r="O97" s="269">
        <v>0</v>
      </c>
      <c r="P97" s="269">
        <v>0</v>
      </c>
      <c r="Q97" s="270">
        <v>0</v>
      </c>
      <c r="R97" s="355">
        <v>0</v>
      </c>
      <c r="S97" s="354">
        <v>0</v>
      </c>
      <c r="T97" s="269">
        <v>0</v>
      </c>
      <c r="U97" s="307">
        <v>0</v>
      </c>
      <c r="V97" s="308">
        <v>0</v>
      </c>
      <c r="W97" s="252" t="e">
        <f>R97/F97</f>
        <v>#DIV/0!</v>
      </c>
      <c r="X97" s="245"/>
    </row>
    <row r="98" spans="1:24" s="32" customFormat="1" ht="30">
      <c r="A98" s="349" t="s">
        <v>169</v>
      </c>
      <c r="B98" s="276" t="s">
        <v>170</v>
      </c>
      <c r="C98" s="136" t="s">
        <v>48</v>
      </c>
      <c r="D98" s="356">
        <v>0</v>
      </c>
      <c r="E98" s="357">
        <v>0</v>
      </c>
      <c r="F98" s="357">
        <v>0</v>
      </c>
      <c r="G98" s="357">
        <v>0</v>
      </c>
      <c r="H98" s="350">
        <f t="shared" si="64"/>
        <v>-931.00179037499993</v>
      </c>
      <c r="I98" s="351">
        <f t="shared" si="64"/>
        <v>0</v>
      </c>
      <c r="J98" s="267">
        <f t="shared" si="64"/>
        <v>0</v>
      </c>
      <c r="K98" s="305">
        <f t="shared" si="65"/>
        <v>0</v>
      </c>
      <c r="L98" s="306">
        <f t="shared" si="65"/>
        <v>0</v>
      </c>
      <c r="M98" s="358">
        <v>0</v>
      </c>
      <c r="N98" s="352">
        <v>0</v>
      </c>
      <c r="O98" s="269">
        <v>0</v>
      </c>
      <c r="P98" s="269">
        <v>0</v>
      </c>
      <c r="Q98" s="270">
        <v>0</v>
      </c>
      <c r="R98" s="359">
        <f>R99*(R93+R43)</f>
        <v>-931.00179037499993</v>
      </c>
      <c r="S98" s="354">
        <v>0</v>
      </c>
      <c r="T98" s="269">
        <v>0</v>
      </c>
      <c r="U98" s="307">
        <v>0</v>
      </c>
      <c r="V98" s="308">
        <v>0</v>
      </c>
      <c r="W98" s="252" t="e">
        <f>R98/F98</f>
        <v>#DIV/0!</v>
      </c>
      <c r="X98" s="245"/>
    </row>
    <row r="99" spans="1:24" s="32" customFormat="1" ht="26.25" customHeight="1" thickBot="1">
      <c r="A99" s="360" t="s">
        <v>171</v>
      </c>
      <c r="B99" s="361" t="s">
        <v>172</v>
      </c>
      <c r="C99" s="362" t="s">
        <v>29</v>
      </c>
      <c r="D99" s="363"/>
      <c r="E99" s="364"/>
      <c r="F99" s="364"/>
      <c r="G99" s="364"/>
      <c r="H99" s="365">
        <f t="shared" si="64"/>
        <v>-0.15</v>
      </c>
      <c r="I99" s="366">
        <f t="shared" si="64"/>
        <v>0</v>
      </c>
      <c r="J99" s="367">
        <f t="shared" si="64"/>
        <v>0</v>
      </c>
      <c r="K99" s="368">
        <f t="shared" si="65"/>
        <v>0</v>
      </c>
      <c r="L99" s="369">
        <f t="shared" si="65"/>
        <v>0</v>
      </c>
      <c r="M99" s="370">
        <v>0</v>
      </c>
      <c r="N99" s="371">
        <v>0</v>
      </c>
      <c r="O99" s="367">
        <v>0</v>
      </c>
      <c r="P99" s="367">
        <v>0</v>
      </c>
      <c r="Q99" s="372">
        <v>0</v>
      </c>
      <c r="R99" s="373">
        <v>-0.15</v>
      </c>
      <c r="S99" s="366">
        <v>0</v>
      </c>
      <c r="T99" s="367">
        <v>0</v>
      </c>
      <c r="U99" s="368">
        <v>0</v>
      </c>
      <c r="V99" s="369">
        <v>0</v>
      </c>
      <c r="W99" s="252"/>
      <c r="X99" s="245"/>
    </row>
    <row r="100" spans="1:24" s="32" customFormat="1" ht="59.25" customHeight="1" thickBot="1">
      <c r="A100" s="322" t="s">
        <v>169</v>
      </c>
      <c r="B100" s="374" t="s">
        <v>173</v>
      </c>
      <c r="C100" s="207" t="s">
        <v>48</v>
      </c>
      <c r="D100" s="375">
        <f>D95+D96+D97+D98</f>
        <v>0</v>
      </c>
      <c r="E100" s="376">
        <f t="shared" ref="E100:V100" si="66">E95+E96+E97+E98</f>
        <v>0</v>
      </c>
      <c r="F100" s="376">
        <f t="shared" si="66"/>
        <v>0</v>
      </c>
      <c r="G100" s="376">
        <f t="shared" si="66"/>
        <v>0</v>
      </c>
      <c r="H100" s="377">
        <f t="shared" si="66"/>
        <v>-2958.5372197129991</v>
      </c>
      <c r="I100" s="378">
        <f t="shared" si="66"/>
        <v>-1627.5354293379989</v>
      </c>
      <c r="J100" s="378">
        <f t="shared" si="66"/>
        <v>-1627.5354293379989</v>
      </c>
      <c r="K100" s="378">
        <f t="shared" si="66"/>
        <v>-1427.5354293380001</v>
      </c>
      <c r="L100" s="379">
        <f t="shared" si="66"/>
        <v>-1427.5354293380001</v>
      </c>
      <c r="M100" s="380">
        <f t="shared" si="66"/>
        <v>0</v>
      </c>
      <c r="N100" s="381">
        <f t="shared" si="66"/>
        <v>0</v>
      </c>
      <c r="O100" s="381">
        <f t="shared" si="66"/>
        <v>0</v>
      </c>
      <c r="P100" s="381">
        <f t="shared" si="66"/>
        <v>0</v>
      </c>
      <c r="Q100" s="382">
        <f t="shared" si="66"/>
        <v>0</v>
      </c>
      <c r="R100" s="377">
        <f t="shared" si="66"/>
        <v>-2958.5372197129991</v>
      </c>
      <c r="S100" s="378">
        <f t="shared" si="66"/>
        <v>-1627.5354293379989</v>
      </c>
      <c r="T100" s="378">
        <f t="shared" si="66"/>
        <v>-1627.5354293379989</v>
      </c>
      <c r="U100" s="378">
        <f t="shared" si="66"/>
        <v>-1427.5354293380001</v>
      </c>
      <c r="V100" s="379">
        <f t="shared" si="66"/>
        <v>-1427.5354293380001</v>
      </c>
      <c r="W100" s="383" t="e">
        <f>R100/F100</f>
        <v>#DIV/0!</v>
      </c>
      <c r="X100" s="384"/>
    </row>
    <row r="101" spans="1:24" s="32" customFormat="1" ht="13.5" customHeight="1" thickBot="1">
      <c r="A101" s="657"/>
      <c r="B101" s="658"/>
      <c r="C101" s="658"/>
      <c r="D101" s="385"/>
      <c r="E101" s="385"/>
      <c r="F101" s="385"/>
      <c r="G101" s="385"/>
      <c r="H101" s="386"/>
      <c r="I101" s="386"/>
      <c r="J101" s="387"/>
      <c r="K101" s="388"/>
      <c r="L101" s="388"/>
      <c r="M101" s="386"/>
      <c r="N101" s="386"/>
      <c r="O101" s="387"/>
      <c r="P101" s="388"/>
      <c r="Q101" s="388"/>
      <c r="R101" s="386"/>
      <c r="S101" s="386"/>
      <c r="T101" s="387"/>
      <c r="U101" s="388"/>
      <c r="V101" s="388"/>
      <c r="W101" s="389"/>
      <c r="X101" s="647"/>
    </row>
    <row r="102" spans="1:24" s="403" customFormat="1" ht="46.5" customHeight="1" thickBot="1">
      <c r="A102" s="390" t="s">
        <v>174</v>
      </c>
      <c r="B102" s="391" t="s">
        <v>175</v>
      </c>
      <c r="C102" s="392" t="s">
        <v>48</v>
      </c>
      <c r="D102" s="393">
        <f t="shared" ref="D102:V102" si="67">D43+D93+D100</f>
        <v>4681.4164999999994</v>
      </c>
      <c r="E102" s="394">
        <f t="shared" si="67"/>
        <v>1696.5</v>
      </c>
      <c r="F102" s="394">
        <f t="shared" si="67"/>
        <v>3244.4654999999998</v>
      </c>
      <c r="G102" s="394">
        <f t="shared" si="67"/>
        <v>0</v>
      </c>
      <c r="H102" s="395">
        <f t="shared" si="67"/>
        <v>3248.141382787001</v>
      </c>
      <c r="I102" s="396">
        <f t="shared" si="67"/>
        <v>4736.6851766619002</v>
      </c>
      <c r="J102" s="396">
        <f t="shared" si="67"/>
        <v>4894.7109279993165</v>
      </c>
      <c r="K102" s="396">
        <f t="shared" si="67"/>
        <v>5257.8835780577938</v>
      </c>
      <c r="L102" s="397">
        <f t="shared" si="67"/>
        <v>5426.3707613286733</v>
      </c>
      <c r="M102" s="398">
        <f t="shared" si="67"/>
        <v>11118.16</v>
      </c>
      <c r="N102" s="399">
        <f t="shared" si="67"/>
        <v>11460.9619036</v>
      </c>
      <c r="O102" s="399">
        <f t="shared" si="67"/>
        <v>11777.767750000252</v>
      </c>
      <c r="P102" s="399">
        <f t="shared" si="67"/>
        <v>12104.891962817759</v>
      </c>
      <c r="Q102" s="400">
        <f t="shared" si="67"/>
        <v>12442.670611246735</v>
      </c>
      <c r="R102" s="395">
        <f t="shared" si="67"/>
        <v>3248.141382787001</v>
      </c>
      <c r="S102" s="396">
        <f t="shared" si="67"/>
        <v>4736.6851766619002</v>
      </c>
      <c r="T102" s="396">
        <f t="shared" si="67"/>
        <v>4894.7109279993165</v>
      </c>
      <c r="U102" s="396">
        <f t="shared" si="67"/>
        <v>5257.8835780577938</v>
      </c>
      <c r="V102" s="397">
        <f t="shared" si="67"/>
        <v>5426.3707613286733</v>
      </c>
      <c r="W102" s="401">
        <f>R102/F102</f>
        <v>1.0011329702186698</v>
      </c>
      <c r="X102" s="402"/>
    </row>
    <row r="103" spans="1:24" s="32" customFormat="1" ht="27" customHeight="1" thickBot="1">
      <c r="A103" s="404" t="s">
        <v>176</v>
      </c>
      <c r="B103" s="405" t="s">
        <v>177</v>
      </c>
      <c r="C103" s="406" t="s">
        <v>48</v>
      </c>
      <c r="D103" s="407">
        <f>D102/D11</f>
        <v>7.6640251788549989</v>
      </c>
      <c r="E103" s="408" t="e">
        <f t="shared" ref="E103:Q103" si="68">E102/E11</f>
        <v>#DIV/0!</v>
      </c>
      <c r="F103" s="408">
        <f t="shared" si="68"/>
        <v>9.7179721346279173</v>
      </c>
      <c r="G103" s="408">
        <f t="shared" si="68"/>
        <v>0</v>
      </c>
      <c r="H103" s="409">
        <f t="shared" si="68"/>
        <v>3.2961494702055982</v>
      </c>
      <c r="I103" s="410">
        <f t="shared" si="68"/>
        <v>4.8066941969713683</v>
      </c>
      <c r="J103" s="411">
        <f t="shared" si="68"/>
        <v>4.9670555960502281</v>
      </c>
      <c r="K103" s="411">
        <f t="shared" si="68"/>
        <v>5.335596000241714</v>
      </c>
      <c r="L103" s="412">
        <f t="shared" si="68"/>
        <v>5.5065734530144841</v>
      </c>
      <c r="M103" s="409">
        <f t="shared" si="68"/>
        <v>33.301623662922204</v>
      </c>
      <c r="N103" s="409">
        <f t="shared" si="68"/>
        <v>34.328399674836099</v>
      </c>
      <c r="O103" s="409">
        <f t="shared" si="68"/>
        <v>35.27731110181994</v>
      </c>
      <c r="P103" s="409">
        <f t="shared" si="68"/>
        <v>36.257128573980651</v>
      </c>
      <c r="Q103" s="409">
        <f t="shared" si="68"/>
        <v>37.268858701209638</v>
      </c>
      <c r="R103" s="409">
        <f>(R43+R93)/R11</f>
        <v>6.2984143780752282</v>
      </c>
      <c r="S103" s="409">
        <f>(S43+S93)/S11</f>
        <v>6.4582848794404608</v>
      </c>
      <c r="T103" s="409">
        <f>(T43+T93)/T11</f>
        <v>6.6186462785193214</v>
      </c>
      <c r="U103" s="409">
        <f>(U43+U93)/U11</f>
        <v>6.7842306483661821</v>
      </c>
      <c r="V103" s="409">
        <f>(V43+V93)/V11</f>
        <v>6.9552081011389522</v>
      </c>
      <c r="W103" s="413">
        <f>R103/F103</f>
        <v>0.64812023442958577</v>
      </c>
    </row>
    <row r="104" spans="1:24" s="32" customFormat="1" ht="37.5" hidden="1" customHeight="1">
      <c r="A104" s="414"/>
      <c r="B104" s="415" t="s">
        <v>178</v>
      </c>
      <c r="C104" s="416"/>
      <c r="D104" s="417" t="s">
        <v>179</v>
      </c>
      <c r="E104" s="418"/>
      <c r="F104" s="419" t="str">
        <f>E6</f>
        <v xml:space="preserve"> 2013 год (факт)</v>
      </c>
      <c r="G104" s="418"/>
      <c r="H104" s="416"/>
      <c r="I104" s="416"/>
      <c r="J104" s="416"/>
      <c r="K104" s="420"/>
      <c r="L104" s="421"/>
      <c r="M104" s="416"/>
      <c r="N104" s="416"/>
      <c r="O104" s="422"/>
      <c r="P104" s="416"/>
      <c r="Q104" s="416"/>
      <c r="R104" s="416"/>
      <c r="S104" s="416"/>
      <c r="T104" s="416"/>
      <c r="U104" s="416"/>
      <c r="V104" s="416"/>
      <c r="W104" s="423"/>
    </row>
    <row r="105" spans="1:24" s="32" customFormat="1" ht="20.100000000000001" hidden="1" customHeight="1">
      <c r="A105" s="424" t="s">
        <v>180</v>
      </c>
      <c r="B105" s="425" t="s">
        <v>181</v>
      </c>
      <c r="C105" s="426" t="s">
        <v>48</v>
      </c>
      <c r="D105" s="427">
        <v>3396.92</v>
      </c>
      <c r="E105" s="428"/>
      <c r="F105" s="429">
        <f>D43</f>
        <v>3561.3599999999997</v>
      </c>
      <c r="G105" s="428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1"/>
    </row>
    <row r="106" spans="1:24" s="32" customFormat="1" ht="20.100000000000001" hidden="1" customHeight="1">
      <c r="A106" s="432" t="s">
        <v>182</v>
      </c>
      <c r="B106" s="425" t="s">
        <v>183</v>
      </c>
      <c r="C106" s="426" t="s">
        <v>34</v>
      </c>
      <c r="D106" s="429">
        <v>218.12</v>
      </c>
      <c r="E106" s="433"/>
      <c r="F106" s="429">
        <f>E11</f>
        <v>0</v>
      </c>
      <c r="G106" s="433"/>
      <c r="H106" s="425"/>
      <c r="I106" s="425"/>
      <c r="J106" s="425"/>
      <c r="K106" s="425"/>
      <c r="L106" s="425"/>
      <c r="M106" s="425"/>
      <c r="N106" s="425"/>
      <c r="O106" s="425"/>
      <c r="P106" s="425"/>
      <c r="Q106" s="425"/>
      <c r="R106" s="425"/>
      <c r="S106" s="425"/>
      <c r="T106" s="425"/>
      <c r="U106" s="425"/>
      <c r="V106" s="425"/>
      <c r="W106" s="434"/>
    </row>
    <row r="107" spans="1:24" s="32" customFormat="1" ht="15.75" hidden="1" thickBot="1">
      <c r="A107" s="414"/>
      <c r="B107" s="435"/>
      <c r="C107" s="436"/>
      <c r="D107" s="436"/>
      <c r="E107" s="436"/>
      <c r="F107" s="436"/>
      <c r="G107" s="436"/>
      <c r="H107" s="436"/>
      <c r="I107" s="436"/>
      <c r="J107" s="435"/>
      <c r="K107" s="435"/>
      <c r="L107" s="435"/>
      <c r="M107" s="436"/>
      <c r="N107" s="436"/>
      <c r="O107" s="436"/>
      <c r="P107" s="436"/>
      <c r="Q107" s="436"/>
      <c r="R107" s="436"/>
      <c r="S107" s="436"/>
      <c r="T107" s="435"/>
      <c r="U107" s="435"/>
      <c r="V107" s="435"/>
      <c r="W107" s="434"/>
    </row>
    <row r="108" spans="1:24" s="32" customFormat="1" ht="15" hidden="1">
      <c r="A108" s="414"/>
      <c r="B108" s="437" t="s">
        <v>184</v>
      </c>
      <c r="C108" s="438" t="s">
        <v>48</v>
      </c>
      <c r="D108" s="439">
        <f>D109+D116</f>
        <v>0</v>
      </c>
      <c r="E108" s="439">
        <f>E109+E116</f>
        <v>0</v>
      </c>
      <c r="F108" s="439">
        <f t="shared" ref="F108:V108" si="69">F109+F116</f>
        <v>0</v>
      </c>
      <c r="G108" s="439">
        <f t="shared" si="69"/>
        <v>0</v>
      </c>
      <c r="H108" s="440">
        <f t="shared" si="69"/>
        <v>0</v>
      </c>
      <c r="I108" s="441">
        <f t="shared" si="69"/>
        <v>0</v>
      </c>
      <c r="J108" s="442">
        <f t="shared" si="69"/>
        <v>0</v>
      </c>
      <c r="K108" s="442">
        <f t="shared" si="69"/>
        <v>0</v>
      </c>
      <c r="L108" s="443">
        <f t="shared" si="69"/>
        <v>0</v>
      </c>
      <c r="M108" s="440">
        <f t="shared" si="69"/>
        <v>0</v>
      </c>
      <c r="N108" s="441">
        <f t="shared" si="69"/>
        <v>0</v>
      </c>
      <c r="O108" s="442">
        <f t="shared" si="69"/>
        <v>0</v>
      </c>
      <c r="P108" s="442">
        <f t="shared" si="69"/>
        <v>0</v>
      </c>
      <c r="Q108" s="443">
        <f t="shared" si="69"/>
        <v>0</v>
      </c>
      <c r="R108" s="440">
        <f t="shared" si="69"/>
        <v>0</v>
      </c>
      <c r="S108" s="441">
        <f t="shared" si="69"/>
        <v>0</v>
      </c>
      <c r="T108" s="442">
        <f t="shared" si="69"/>
        <v>0</v>
      </c>
      <c r="U108" s="442">
        <f t="shared" si="69"/>
        <v>0</v>
      </c>
      <c r="V108" s="443">
        <f t="shared" si="69"/>
        <v>0</v>
      </c>
      <c r="W108" s="444" t="e">
        <f t="shared" ref="W108:W121" si="70">R108/F108</f>
        <v>#DIV/0!</v>
      </c>
    </row>
    <row r="109" spans="1:24" s="32" customFormat="1" ht="15" hidden="1">
      <c r="A109" s="414"/>
      <c r="B109" s="445" t="s">
        <v>185</v>
      </c>
      <c r="C109" s="152" t="s">
        <v>48</v>
      </c>
      <c r="D109" s="446">
        <f>SUM(D110:D115)</f>
        <v>0</v>
      </c>
      <c r="E109" s="446">
        <f>SUM(E110:E115)</f>
        <v>0</v>
      </c>
      <c r="F109" s="446">
        <f t="shared" ref="F109:V109" si="71">SUM(F110:F115)</f>
        <v>0</v>
      </c>
      <c r="G109" s="446">
        <f t="shared" si="71"/>
        <v>0</v>
      </c>
      <c r="H109" s="447">
        <f t="shared" si="71"/>
        <v>0</v>
      </c>
      <c r="I109" s="448">
        <f t="shared" si="71"/>
        <v>0</v>
      </c>
      <c r="J109" s="449">
        <f t="shared" si="71"/>
        <v>0</v>
      </c>
      <c r="K109" s="449">
        <f t="shared" si="71"/>
        <v>0</v>
      </c>
      <c r="L109" s="450">
        <f t="shared" si="71"/>
        <v>0</v>
      </c>
      <c r="M109" s="447">
        <f t="shared" si="71"/>
        <v>0</v>
      </c>
      <c r="N109" s="448">
        <f t="shared" si="71"/>
        <v>0</v>
      </c>
      <c r="O109" s="449">
        <f t="shared" si="71"/>
        <v>0</v>
      </c>
      <c r="P109" s="449">
        <f t="shared" si="71"/>
        <v>0</v>
      </c>
      <c r="Q109" s="450">
        <f t="shared" si="71"/>
        <v>0</v>
      </c>
      <c r="R109" s="447">
        <f t="shared" si="71"/>
        <v>0</v>
      </c>
      <c r="S109" s="448">
        <f t="shared" si="71"/>
        <v>0</v>
      </c>
      <c r="T109" s="449">
        <f t="shared" si="71"/>
        <v>0</v>
      </c>
      <c r="U109" s="449">
        <f t="shared" si="71"/>
        <v>0</v>
      </c>
      <c r="V109" s="450">
        <f t="shared" si="71"/>
        <v>0</v>
      </c>
      <c r="W109" s="451" t="e">
        <f t="shared" si="70"/>
        <v>#DIV/0!</v>
      </c>
    </row>
    <row r="110" spans="1:24" s="32" customFormat="1" ht="15" hidden="1">
      <c r="A110" s="414"/>
      <c r="B110" s="452" t="s">
        <v>186</v>
      </c>
      <c r="C110" s="136" t="s">
        <v>48</v>
      </c>
      <c r="D110" s="453">
        <f>IF(D112&gt;0,D78,0)</f>
        <v>0</v>
      </c>
      <c r="E110" s="454">
        <f t="shared" ref="E110:V110" si="72">IF(E112&gt;0,E78,0)</f>
        <v>0</v>
      </c>
      <c r="F110" s="454">
        <f t="shared" si="72"/>
        <v>0</v>
      </c>
      <c r="G110" s="454">
        <f t="shared" si="72"/>
        <v>0</v>
      </c>
      <c r="H110" s="455">
        <f t="shared" si="72"/>
        <v>0</v>
      </c>
      <c r="I110" s="456">
        <f t="shared" si="72"/>
        <v>0</v>
      </c>
      <c r="J110" s="457">
        <f t="shared" si="72"/>
        <v>0</v>
      </c>
      <c r="K110" s="457">
        <f t="shared" si="72"/>
        <v>0</v>
      </c>
      <c r="L110" s="458">
        <f t="shared" si="72"/>
        <v>0</v>
      </c>
      <c r="M110" s="455">
        <f t="shared" si="72"/>
        <v>0</v>
      </c>
      <c r="N110" s="456">
        <f t="shared" si="72"/>
        <v>0</v>
      </c>
      <c r="O110" s="457">
        <f t="shared" si="72"/>
        <v>0</v>
      </c>
      <c r="P110" s="457">
        <f t="shared" si="72"/>
        <v>0</v>
      </c>
      <c r="Q110" s="458">
        <f t="shared" si="72"/>
        <v>0</v>
      </c>
      <c r="R110" s="455">
        <f t="shared" si="72"/>
        <v>0</v>
      </c>
      <c r="S110" s="456">
        <f t="shared" si="72"/>
        <v>0</v>
      </c>
      <c r="T110" s="457">
        <f t="shared" si="72"/>
        <v>0</v>
      </c>
      <c r="U110" s="457">
        <f t="shared" si="72"/>
        <v>0</v>
      </c>
      <c r="V110" s="458">
        <f t="shared" si="72"/>
        <v>0</v>
      </c>
      <c r="W110" s="459" t="e">
        <f t="shared" si="70"/>
        <v>#DIV/0!</v>
      </c>
    </row>
    <row r="111" spans="1:24" s="32" customFormat="1" ht="15" hidden="1">
      <c r="A111" s="414"/>
      <c r="B111" s="452" t="s">
        <v>187</v>
      </c>
      <c r="C111" s="136" t="s">
        <v>48</v>
      </c>
      <c r="D111" s="453"/>
      <c r="E111" s="454"/>
      <c r="F111" s="454"/>
      <c r="G111" s="454"/>
      <c r="H111" s="455"/>
      <c r="I111" s="456"/>
      <c r="J111" s="457"/>
      <c r="K111" s="457"/>
      <c r="L111" s="458"/>
      <c r="M111" s="455"/>
      <c r="N111" s="456"/>
      <c r="O111" s="457"/>
      <c r="P111" s="457"/>
      <c r="Q111" s="458"/>
      <c r="R111" s="455"/>
      <c r="S111" s="456"/>
      <c r="T111" s="457"/>
      <c r="U111" s="457"/>
      <c r="V111" s="458"/>
      <c r="W111" s="459" t="e">
        <f t="shared" si="70"/>
        <v>#DIV/0!</v>
      </c>
    </row>
    <row r="112" spans="1:24" s="32" customFormat="1" ht="15" hidden="1">
      <c r="A112" s="414"/>
      <c r="B112" s="452" t="s">
        <v>188</v>
      </c>
      <c r="C112" s="136" t="s">
        <v>48</v>
      </c>
      <c r="D112" s="453">
        <f>D86</f>
        <v>0</v>
      </c>
      <c r="E112" s="454">
        <f t="shared" ref="E112:V112" si="73">E86</f>
        <v>0</v>
      </c>
      <c r="F112" s="454">
        <f t="shared" si="73"/>
        <v>0</v>
      </c>
      <c r="G112" s="454">
        <f t="shared" si="73"/>
        <v>0</v>
      </c>
      <c r="H112" s="455">
        <f t="shared" si="73"/>
        <v>0</v>
      </c>
      <c r="I112" s="456">
        <f t="shared" si="73"/>
        <v>0</v>
      </c>
      <c r="J112" s="457">
        <f t="shared" si="73"/>
        <v>0</v>
      </c>
      <c r="K112" s="457">
        <f t="shared" si="73"/>
        <v>0</v>
      </c>
      <c r="L112" s="458">
        <f t="shared" si="73"/>
        <v>0</v>
      </c>
      <c r="M112" s="455">
        <f t="shared" si="73"/>
        <v>0</v>
      </c>
      <c r="N112" s="456">
        <f t="shared" si="73"/>
        <v>0</v>
      </c>
      <c r="O112" s="457">
        <f t="shared" si="73"/>
        <v>0</v>
      </c>
      <c r="P112" s="457">
        <f t="shared" si="73"/>
        <v>0</v>
      </c>
      <c r="Q112" s="458">
        <f t="shared" si="73"/>
        <v>0</v>
      </c>
      <c r="R112" s="455">
        <f t="shared" si="73"/>
        <v>0</v>
      </c>
      <c r="S112" s="456">
        <f t="shared" si="73"/>
        <v>0</v>
      </c>
      <c r="T112" s="457">
        <f t="shared" si="73"/>
        <v>0</v>
      </c>
      <c r="U112" s="457">
        <f t="shared" si="73"/>
        <v>0</v>
      </c>
      <c r="V112" s="458">
        <f t="shared" si="73"/>
        <v>0</v>
      </c>
      <c r="W112" s="459" t="e">
        <f t="shared" si="70"/>
        <v>#DIV/0!</v>
      </c>
    </row>
    <row r="113" spans="1:23" s="32" customFormat="1" ht="15" hidden="1">
      <c r="A113" s="414"/>
      <c r="B113" s="452" t="s">
        <v>189</v>
      </c>
      <c r="C113" s="136" t="s">
        <v>48</v>
      </c>
      <c r="D113" s="453"/>
      <c r="E113" s="454"/>
      <c r="F113" s="454"/>
      <c r="G113" s="454"/>
      <c r="H113" s="455"/>
      <c r="I113" s="456"/>
      <c r="J113" s="457"/>
      <c r="K113" s="457"/>
      <c r="L113" s="458"/>
      <c r="M113" s="455"/>
      <c r="N113" s="456"/>
      <c r="O113" s="457"/>
      <c r="P113" s="457"/>
      <c r="Q113" s="458"/>
      <c r="R113" s="455"/>
      <c r="S113" s="456"/>
      <c r="T113" s="457"/>
      <c r="U113" s="457"/>
      <c r="V113" s="458"/>
      <c r="W113" s="459" t="e">
        <f t="shared" si="70"/>
        <v>#DIV/0!</v>
      </c>
    </row>
    <row r="114" spans="1:23" s="32" customFormat="1" ht="15" hidden="1">
      <c r="A114" s="414"/>
      <c r="B114" s="452" t="s">
        <v>190</v>
      </c>
      <c r="C114" s="136" t="s">
        <v>48</v>
      </c>
      <c r="D114" s="453"/>
      <c r="E114" s="454"/>
      <c r="F114" s="454"/>
      <c r="G114" s="454"/>
      <c r="H114" s="455"/>
      <c r="I114" s="456"/>
      <c r="J114" s="457"/>
      <c r="K114" s="457"/>
      <c r="L114" s="458"/>
      <c r="M114" s="455"/>
      <c r="N114" s="456"/>
      <c r="O114" s="457"/>
      <c r="P114" s="457"/>
      <c r="Q114" s="458"/>
      <c r="R114" s="455"/>
      <c r="S114" s="456"/>
      <c r="T114" s="457"/>
      <c r="U114" s="457"/>
      <c r="V114" s="458"/>
      <c r="W114" s="459" t="e">
        <f t="shared" si="70"/>
        <v>#DIV/0!</v>
      </c>
    </row>
    <row r="115" spans="1:23" s="32" customFormat="1" ht="15" hidden="1">
      <c r="A115" s="414"/>
      <c r="B115" s="452" t="s">
        <v>191</v>
      </c>
      <c r="C115" s="136" t="s">
        <v>48</v>
      </c>
      <c r="D115" s="453"/>
      <c r="E115" s="454"/>
      <c r="F115" s="454"/>
      <c r="G115" s="454"/>
      <c r="H115" s="455"/>
      <c r="I115" s="456"/>
      <c r="J115" s="457"/>
      <c r="K115" s="457"/>
      <c r="L115" s="458"/>
      <c r="M115" s="455"/>
      <c r="N115" s="456"/>
      <c r="O115" s="457"/>
      <c r="P115" s="457"/>
      <c r="Q115" s="458"/>
      <c r="R115" s="455"/>
      <c r="S115" s="456"/>
      <c r="T115" s="457"/>
      <c r="U115" s="457"/>
      <c r="V115" s="458"/>
      <c r="W115" s="459" t="e">
        <f t="shared" si="70"/>
        <v>#DIV/0!</v>
      </c>
    </row>
    <row r="116" spans="1:23" s="32" customFormat="1" ht="15.75" hidden="1" customHeight="1">
      <c r="A116" s="414"/>
      <c r="B116" s="445" t="s">
        <v>192</v>
      </c>
      <c r="C116" s="152" t="s">
        <v>48</v>
      </c>
      <c r="D116" s="446">
        <f>SUM(D117:D120)</f>
        <v>0</v>
      </c>
      <c r="E116" s="446">
        <f>SUM(E117:E120)</f>
        <v>0</v>
      </c>
      <c r="F116" s="446">
        <f t="shared" ref="F116:V116" si="74">SUM(F117:F120)</f>
        <v>0</v>
      </c>
      <c r="G116" s="446">
        <f t="shared" si="74"/>
        <v>0</v>
      </c>
      <c r="H116" s="447">
        <f t="shared" si="74"/>
        <v>0</v>
      </c>
      <c r="I116" s="448">
        <f t="shared" si="74"/>
        <v>0</v>
      </c>
      <c r="J116" s="449">
        <f t="shared" si="74"/>
        <v>0</v>
      </c>
      <c r="K116" s="449">
        <f t="shared" si="74"/>
        <v>0</v>
      </c>
      <c r="L116" s="450">
        <f t="shared" si="74"/>
        <v>0</v>
      </c>
      <c r="M116" s="447">
        <f t="shared" si="74"/>
        <v>0</v>
      </c>
      <c r="N116" s="448">
        <f t="shared" si="74"/>
        <v>0</v>
      </c>
      <c r="O116" s="449">
        <f t="shared" si="74"/>
        <v>0</v>
      </c>
      <c r="P116" s="449">
        <f t="shared" si="74"/>
        <v>0</v>
      </c>
      <c r="Q116" s="449">
        <f t="shared" si="74"/>
        <v>0</v>
      </c>
      <c r="R116" s="447">
        <f t="shared" si="74"/>
        <v>0</v>
      </c>
      <c r="S116" s="448">
        <f t="shared" si="74"/>
        <v>0</v>
      </c>
      <c r="T116" s="449">
        <f t="shared" si="74"/>
        <v>0</v>
      </c>
      <c r="U116" s="449">
        <f t="shared" si="74"/>
        <v>0</v>
      </c>
      <c r="V116" s="450">
        <f t="shared" si="74"/>
        <v>0</v>
      </c>
      <c r="W116" s="459" t="e">
        <f t="shared" si="70"/>
        <v>#DIV/0!</v>
      </c>
    </row>
    <row r="117" spans="1:23" s="32" customFormat="1" ht="15.75" hidden="1" customHeight="1">
      <c r="A117" s="414"/>
      <c r="B117" s="452" t="s">
        <v>193</v>
      </c>
      <c r="C117" s="136" t="s">
        <v>48</v>
      </c>
      <c r="D117" s="453"/>
      <c r="E117" s="454"/>
      <c r="F117" s="454"/>
      <c r="G117" s="454"/>
      <c r="H117" s="455"/>
      <c r="I117" s="456"/>
      <c r="J117" s="457"/>
      <c r="K117" s="457"/>
      <c r="L117" s="458"/>
      <c r="M117" s="455"/>
      <c r="N117" s="456"/>
      <c r="O117" s="457"/>
      <c r="P117" s="457"/>
      <c r="Q117" s="458"/>
      <c r="R117" s="455"/>
      <c r="S117" s="456"/>
      <c r="T117" s="457"/>
      <c r="U117" s="457"/>
      <c r="V117" s="458"/>
      <c r="W117" s="459" t="e">
        <f t="shared" si="70"/>
        <v>#DIV/0!</v>
      </c>
    </row>
    <row r="118" spans="1:23" s="32" customFormat="1" ht="15.75" hidden="1" customHeight="1">
      <c r="A118" s="414"/>
      <c r="B118" s="452" t="s">
        <v>194</v>
      </c>
      <c r="C118" s="136" t="s">
        <v>48</v>
      </c>
      <c r="D118" s="453"/>
      <c r="E118" s="454"/>
      <c r="F118" s="454"/>
      <c r="G118" s="454"/>
      <c r="H118" s="455"/>
      <c r="I118" s="456"/>
      <c r="J118" s="457"/>
      <c r="K118" s="457"/>
      <c r="L118" s="458"/>
      <c r="M118" s="455"/>
      <c r="N118" s="456"/>
      <c r="O118" s="457"/>
      <c r="P118" s="457"/>
      <c r="Q118" s="458"/>
      <c r="R118" s="455"/>
      <c r="S118" s="456"/>
      <c r="T118" s="457"/>
      <c r="U118" s="457"/>
      <c r="V118" s="458"/>
      <c r="W118" s="459" t="e">
        <f t="shared" si="70"/>
        <v>#DIV/0!</v>
      </c>
    </row>
    <row r="119" spans="1:23" s="32" customFormat="1" ht="15.75" hidden="1" customHeight="1">
      <c r="A119" s="414"/>
      <c r="B119" s="452" t="s">
        <v>195</v>
      </c>
      <c r="C119" s="136" t="s">
        <v>48</v>
      </c>
      <c r="D119" s="453"/>
      <c r="E119" s="454"/>
      <c r="F119" s="454"/>
      <c r="G119" s="454"/>
      <c r="H119" s="455"/>
      <c r="I119" s="456"/>
      <c r="J119" s="457"/>
      <c r="K119" s="457"/>
      <c r="L119" s="458"/>
      <c r="M119" s="455"/>
      <c r="N119" s="456"/>
      <c r="O119" s="457"/>
      <c r="P119" s="457"/>
      <c r="Q119" s="458"/>
      <c r="R119" s="455"/>
      <c r="S119" s="456"/>
      <c r="T119" s="457"/>
      <c r="U119" s="457"/>
      <c r="V119" s="458"/>
      <c r="W119" s="459" t="e">
        <f t="shared" si="70"/>
        <v>#DIV/0!</v>
      </c>
    </row>
    <row r="120" spans="1:23" s="32" customFormat="1" ht="15.75" hidden="1" customHeight="1" thickBot="1">
      <c r="A120" s="414"/>
      <c r="B120" s="460" t="s">
        <v>191</v>
      </c>
      <c r="C120" s="461" t="s">
        <v>48</v>
      </c>
      <c r="D120" s="462"/>
      <c r="E120" s="463"/>
      <c r="F120" s="463"/>
      <c r="G120" s="463"/>
      <c r="H120" s="464"/>
      <c r="I120" s="465"/>
      <c r="J120" s="466"/>
      <c r="K120" s="466"/>
      <c r="L120" s="467"/>
      <c r="M120" s="464"/>
      <c r="N120" s="465"/>
      <c r="O120" s="466"/>
      <c r="P120" s="466"/>
      <c r="Q120" s="467"/>
      <c r="R120" s="464"/>
      <c r="S120" s="465"/>
      <c r="T120" s="466"/>
      <c r="U120" s="466"/>
      <c r="V120" s="467"/>
      <c r="W120" s="468" t="e">
        <f t="shared" si="70"/>
        <v>#DIV/0!</v>
      </c>
    </row>
    <row r="121" spans="1:23" s="28" customFormat="1" ht="15.75" hidden="1" customHeight="1" thickBot="1">
      <c r="A121" s="469"/>
      <c r="B121" s="470" t="s">
        <v>196</v>
      </c>
      <c r="C121" s="471" t="s">
        <v>48</v>
      </c>
      <c r="D121" s="472">
        <f>D109+D72</f>
        <v>0</v>
      </c>
      <c r="E121" s="472">
        <f t="shared" ref="E121:V121" si="75">E109+E72</f>
        <v>0</v>
      </c>
      <c r="F121" s="473">
        <f t="shared" si="75"/>
        <v>0</v>
      </c>
      <c r="G121" s="472">
        <f t="shared" si="75"/>
        <v>0</v>
      </c>
      <c r="H121" s="474">
        <f t="shared" si="75"/>
        <v>0</v>
      </c>
      <c r="I121" s="475">
        <f t="shared" si="75"/>
        <v>0</v>
      </c>
      <c r="J121" s="476">
        <f t="shared" si="75"/>
        <v>0</v>
      </c>
      <c r="K121" s="476">
        <f t="shared" si="75"/>
        <v>0</v>
      </c>
      <c r="L121" s="477">
        <f t="shared" si="75"/>
        <v>0</v>
      </c>
      <c r="M121" s="474">
        <f t="shared" si="75"/>
        <v>0</v>
      </c>
      <c r="N121" s="478">
        <f t="shared" si="75"/>
        <v>0</v>
      </c>
      <c r="O121" s="476">
        <f t="shared" si="75"/>
        <v>0</v>
      </c>
      <c r="P121" s="476">
        <f t="shared" si="75"/>
        <v>0</v>
      </c>
      <c r="Q121" s="477">
        <f t="shared" si="75"/>
        <v>0</v>
      </c>
      <c r="R121" s="474">
        <f t="shared" si="75"/>
        <v>0</v>
      </c>
      <c r="S121" s="475">
        <f t="shared" si="75"/>
        <v>0</v>
      </c>
      <c r="T121" s="476">
        <f t="shared" si="75"/>
        <v>0</v>
      </c>
      <c r="U121" s="476">
        <f t="shared" si="75"/>
        <v>0</v>
      </c>
      <c r="V121" s="477">
        <f t="shared" si="75"/>
        <v>0</v>
      </c>
      <c r="W121" s="479" t="e">
        <f t="shared" si="70"/>
        <v>#DIV/0!</v>
      </c>
    </row>
    <row r="122" spans="1:23" s="32" customFormat="1" ht="15.75" hidden="1" thickBot="1">
      <c r="A122" s="414"/>
      <c r="B122" s="480" t="s">
        <v>197</v>
      </c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0"/>
      <c r="W122" s="481"/>
    </row>
    <row r="123" spans="1:23" s="32" customFormat="1" ht="15" hidden="1">
      <c r="A123" s="414"/>
      <c r="B123" s="482" t="s">
        <v>198</v>
      </c>
      <c r="C123" s="483" t="s">
        <v>29</v>
      </c>
      <c r="D123" s="484">
        <v>0.2</v>
      </c>
      <c r="E123" s="485">
        <v>0.2</v>
      </c>
      <c r="F123" s="485">
        <v>0</v>
      </c>
      <c r="G123" s="485">
        <v>0.2</v>
      </c>
      <c r="H123" s="486">
        <v>0.2</v>
      </c>
      <c r="I123" s="484">
        <v>0.2</v>
      </c>
      <c r="J123" s="484">
        <v>0.2</v>
      </c>
      <c r="K123" s="484">
        <v>0.2</v>
      </c>
      <c r="L123" s="487">
        <v>0.2</v>
      </c>
      <c r="M123" s="486">
        <v>0.2</v>
      </c>
      <c r="N123" s="484">
        <v>0.2</v>
      </c>
      <c r="O123" s="484">
        <v>0.2</v>
      </c>
      <c r="P123" s="484">
        <v>0.2</v>
      </c>
      <c r="Q123" s="487">
        <v>0.2</v>
      </c>
      <c r="R123" s="486">
        <v>0.2</v>
      </c>
      <c r="S123" s="484">
        <v>0.2</v>
      </c>
      <c r="T123" s="484">
        <v>0.2</v>
      </c>
      <c r="U123" s="484">
        <v>0.2</v>
      </c>
      <c r="V123" s="487">
        <v>0.2</v>
      </c>
      <c r="W123" s="488" t="e">
        <f>R123/F123</f>
        <v>#DIV/0!</v>
      </c>
    </row>
    <row r="124" spans="1:23" s="32" customFormat="1" ht="15.75" hidden="1" thickBot="1">
      <c r="A124" s="414"/>
      <c r="B124" s="489" t="s">
        <v>199</v>
      </c>
      <c r="C124" s="461" t="s">
        <v>29</v>
      </c>
      <c r="D124" s="490">
        <f>D62/D23</f>
        <v>0.3</v>
      </c>
      <c r="E124" s="491">
        <f t="shared" ref="E124:V124" si="76">E62/E23</f>
        <v>0.3000022129768965</v>
      </c>
      <c r="F124" s="491">
        <f t="shared" si="76"/>
        <v>0.3</v>
      </c>
      <c r="G124" s="491" t="e">
        <f t="shared" si="76"/>
        <v>#DIV/0!</v>
      </c>
      <c r="H124" s="492">
        <f t="shared" si="76"/>
        <v>0.3</v>
      </c>
      <c r="I124" s="493">
        <f t="shared" si="76"/>
        <v>0.3</v>
      </c>
      <c r="J124" s="493">
        <f t="shared" si="76"/>
        <v>0.3</v>
      </c>
      <c r="K124" s="493">
        <f t="shared" si="76"/>
        <v>0.3</v>
      </c>
      <c r="L124" s="494">
        <f t="shared" si="76"/>
        <v>0.3</v>
      </c>
      <c r="M124" s="495">
        <f t="shared" si="76"/>
        <v>0.3</v>
      </c>
      <c r="N124" s="496">
        <f t="shared" si="76"/>
        <v>0.3</v>
      </c>
      <c r="O124" s="493">
        <f t="shared" si="76"/>
        <v>0.29999999999999993</v>
      </c>
      <c r="P124" s="493">
        <f t="shared" si="76"/>
        <v>0.29999999999999993</v>
      </c>
      <c r="Q124" s="494">
        <f t="shared" si="76"/>
        <v>0.29999999999999993</v>
      </c>
      <c r="R124" s="492">
        <f t="shared" si="76"/>
        <v>0.3</v>
      </c>
      <c r="S124" s="493">
        <f t="shared" si="76"/>
        <v>0.3</v>
      </c>
      <c r="T124" s="493">
        <f t="shared" si="76"/>
        <v>0.3</v>
      </c>
      <c r="U124" s="493">
        <f t="shared" si="76"/>
        <v>0.3</v>
      </c>
      <c r="V124" s="494">
        <f t="shared" si="76"/>
        <v>0.3</v>
      </c>
      <c r="W124" s="497">
        <f>R124/F124</f>
        <v>1</v>
      </c>
    </row>
    <row r="125" spans="1:23" s="32" customFormat="1" ht="27" hidden="1" customHeight="1" thickBot="1">
      <c r="A125" s="414"/>
      <c r="B125" s="414"/>
      <c r="C125" s="414"/>
      <c r="D125" s="414"/>
      <c r="E125" s="414"/>
      <c r="F125" s="414"/>
      <c r="G125" s="414"/>
      <c r="H125" s="414"/>
      <c r="I125" s="414"/>
      <c r="J125" s="414"/>
      <c r="K125" s="498"/>
      <c r="L125" s="469"/>
      <c r="M125" s="414"/>
      <c r="N125" s="414"/>
      <c r="O125" s="499"/>
      <c r="P125" s="414"/>
      <c r="Q125" s="414"/>
      <c r="R125" s="414"/>
      <c r="S125" s="414"/>
      <c r="T125" s="414"/>
      <c r="U125" s="498"/>
      <c r="V125" s="469"/>
      <c r="W125" s="414"/>
    </row>
    <row r="126" spans="1:23" s="32" customFormat="1" ht="315.75" hidden="1" thickBot="1">
      <c r="A126" s="500"/>
      <c r="B126" s="501" t="s">
        <v>200</v>
      </c>
      <c r="C126" s="502" t="s">
        <v>201</v>
      </c>
      <c r="D126" s="502" t="str">
        <f>D6</f>
        <v>2013 года (установлено)</v>
      </c>
      <c r="E126" s="502" t="str">
        <f>E6</f>
        <v xml:space="preserve"> 2013 год (факт)</v>
      </c>
      <c r="F126" s="503" t="str">
        <f>F6</f>
        <v xml:space="preserve"> 2014 год (установлено)</v>
      </c>
      <c r="G126" s="502" t="str">
        <f>G6</f>
        <v xml:space="preserve"> 2014 год (факт)</v>
      </c>
      <c r="H126" s="504" t="str">
        <f>M7</f>
        <v xml:space="preserve">2015 год </v>
      </c>
      <c r="I126" s="502" t="str">
        <f>N7</f>
        <v xml:space="preserve">2016 год </v>
      </c>
      <c r="J126" s="502" t="str">
        <f>O7</f>
        <v xml:space="preserve">2017 год </v>
      </c>
      <c r="K126" s="502" t="str">
        <f t="shared" ref="K126:Q126" si="77">P7</f>
        <v xml:space="preserve">2018 год </v>
      </c>
      <c r="L126" s="505" t="str">
        <f t="shared" si="77"/>
        <v xml:space="preserve">2019 год </v>
      </c>
      <c r="M126" s="504" t="str">
        <f t="shared" si="77"/>
        <v>2015 год (план)</v>
      </c>
      <c r="N126" s="502" t="str">
        <f t="shared" si="77"/>
        <v>2016 год (план)</v>
      </c>
      <c r="O126" s="502" t="str">
        <f t="shared" si="77"/>
        <v>2017 год (план)</v>
      </c>
      <c r="P126" s="502" t="str">
        <f t="shared" si="77"/>
        <v>2018 год (план)</v>
      </c>
      <c r="Q126" s="505" t="str">
        <f t="shared" si="77"/>
        <v>2019 год (план)</v>
      </c>
      <c r="W126" s="506"/>
    </row>
    <row r="127" spans="1:23" s="32" customFormat="1" ht="15" hidden="1">
      <c r="A127" s="500"/>
      <c r="B127" s="507" t="s">
        <v>202</v>
      </c>
      <c r="C127" s="508" t="s">
        <v>203</v>
      </c>
      <c r="D127" s="509">
        <f>D128+D129+D130</f>
        <v>25.64</v>
      </c>
      <c r="E127" s="510">
        <f>E128+E129+E130</f>
        <v>0</v>
      </c>
      <c r="F127" s="511">
        <f>F128+F129+F130</f>
        <v>43.26</v>
      </c>
      <c r="G127" s="510">
        <f>G128</f>
        <v>0</v>
      </c>
      <c r="H127" s="512">
        <f t="shared" ref="H127:Q127" si="78">H128+H129+H130+H131+H132</f>
        <v>37.683</v>
      </c>
      <c r="I127" s="510">
        <f t="shared" si="78"/>
        <v>0</v>
      </c>
      <c r="J127" s="510">
        <f t="shared" si="78"/>
        <v>0</v>
      </c>
      <c r="K127" s="510">
        <f t="shared" si="78"/>
        <v>0</v>
      </c>
      <c r="L127" s="513">
        <f t="shared" si="78"/>
        <v>0</v>
      </c>
      <c r="M127" s="512">
        <f t="shared" si="78"/>
        <v>37.683</v>
      </c>
      <c r="N127" s="510">
        <f t="shared" si="78"/>
        <v>0</v>
      </c>
      <c r="O127" s="510">
        <f t="shared" si="78"/>
        <v>0</v>
      </c>
      <c r="P127" s="510">
        <f t="shared" si="78"/>
        <v>0</v>
      </c>
      <c r="Q127" s="513">
        <f t="shared" si="78"/>
        <v>0</v>
      </c>
      <c r="W127" s="506"/>
    </row>
    <row r="128" spans="1:23" s="32" customFormat="1" ht="15" hidden="1">
      <c r="A128" s="500"/>
      <c r="B128" s="514" t="s">
        <v>204</v>
      </c>
      <c r="C128" s="515" t="s">
        <v>203</v>
      </c>
      <c r="D128" s="516">
        <v>25.64</v>
      </c>
      <c r="E128" s="517"/>
      <c r="F128" s="518">
        <v>43.26</v>
      </c>
      <c r="G128" s="517"/>
      <c r="H128" s="519">
        <f t="shared" ref="H128:J134" si="79">M128</f>
        <v>37.683</v>
      </c>
      <c r="I128" s="517">
        <f t="shared" si="79"/>
        <v>0</v>
      </c>
      <c r="J128" s="517">
        <f t="shared" si="79"/>
        <v>0</v>
      </c>
      <c r="K128" s="517">
        <f t="shared" ref="K128:L134" si="80">P128</f>
        <v>0</v>
      </c>
      <c r="L128" s="520">
        <f t="shared" si="80"/>
        <v>0</v>
      </c>
      <c r="M128" s="521">
        <v>37.683</v>
      </c>
      <c r="N128" s="522"/>
      <c r="O128" s="522"/>
      <c r="P128" s="522"/>
      <c r="Q128" s="523"/>
      <c r="W128" s="506"/>
    </row>
    <row r="129" spans="1:23" s="32" customFormat="1" ht="15" hidden="1">
      <c r="A129" s="500"/>
      <c r="B129" s="514"/>
      <c r="C129" s="515" t="s">
        <v>203</v>
      </c>
      <c r="D129" s="516"/>
      <c r="E129" s="517"/>
      <c r="F129" s="518"/>
      <c r="G129" s="517"/>
      <c r="H129" s="519">
        <f t="shared" si="79"/>
        <v>0</v>
      </c>
      <c r="I129" s="517">
        <f t="shared" si="79"/>
        <v>0</v>
      </c>
      <c r="J129" s="517">
        <f t="shared" si="79"/>
        <v>0</v>
      </c>
      <c r="K129" s="517">
        <f t="shared" si="80"/>
        <v>0</v>
      </c>
      <c r="L129" s="520">
        <f t="shared" si="80"/>
        <v>0</v>
      </c>
      <c r="M129" s="521"/>
      <c r="N129" s="522"/>
      <c r="O129" s="522"/>
      <c r="P129" s="522"/>
      <c r="Q129" s="523"/>
      <c r="W129" s="506"/>
    </row>
    <row r="130" spans="1:23" s="32" customFormat="1" ht="15" hidden="1">
      <c r="A130" s="500"/>
      <c r="B130" s="514"/>
      <c r="C130" s="515" t="s">
        <v>203</v>
      </c>
      <c r="D130" s="516"/>
      <c r="E130" s="517"/>
      <c r="F130" s="518"/>
      <c r="G130" s="517"/>
      <c r="H130" s="519">
        <f t="shared" si="79"/>
        <v>0</v>
      </c>
      <c r="I130" s="517">
        <f t="shared" si="79"/>
        <v>0</v>
      </c>
      <c r="J130" s="517">
        <f t="shared" si="79"/>
        <v>0</v>
      </c>
      <c r="K130" s="517">
        <f t="shared" si="80"/>
        <v>0</v>
      </c>
      <c r="L130" s="520">
        <f t="shared" si="80"/>
        <v>0</v>
      </c>
      <c r="M130" s="521"/>
      <c r="N130" s="522"/>
      <c r="O130" s="522"/>
      <c r="P130" s="522"/>
      <c r="Q130" s="523"/>
      <c r="W130" s="506"/>
    </row>
    <row r="131" spans="1:23" s="32" customFormat="1" ht="15" hidden="1">
      <c r="A131" s="500"/>
      <c r="B131" s="514"/>
      <c r="C131" s="515" t="s">
        <v>203</v>
      </c>
      <c r="D131" s="516"/>
      <c r="E131" s="517"/>
      <c r="F131" s="518"/>
      <c r="G131" s="517"/>
      <c r="H131" s="519">
        <f t="shared" si="79"/>
        <v>0</v>
      </c>
      <c r="I131" s="517">
        <f t="shared" si="79"/>
        <v>0</v>
      </c>
      <c r="J131" s="517">
        <f t="shared" si="79"/>
        <v>0</v>
      </c>
      <c r="K131" s="517">
        <f t="shared" si="80"/>
        <v>0</v>
      </c>
      <c r="L131" s="520">
        <f t="shared" si="80"/>
        <v>0</v>
      </c>
      <c r="M131" s="521"/>
      <c r="N131" s="522"/>
      <c r="O131" s="522"/>
      <c r="P131" s="522"/>
      <c r="Q131" s="523"/>
      <c r="W131" s="506"/>
    </row>
    <row r="132" spans="1:23" s="32" customFormat="1" ht="15" hidden="1">
      <c r="A132" s="500"/>
      <c r="B132" s="514"/>
      <c r="C132" s="515" t="s">
        <v>203</v>
      </c>
      <c r="D132" s="516"/>
      <c r="E132" s="517"/>
      <c r="F132" s="518"/>
      <c r="G132" s="517"/>
      <c r="H132" s="519">
        <f t="shared" si="79"/>
        <v>0</v>
      </c>
      <c r="I132" s="517">
        <f t="shared" si="79"/>
        <v>0</v>
      </c>
      <c r="J132" s="517">
        <f t="shared" si="79"/>
        <v>0</v>
      </c>
      <c r="K132" s="517">
        <f t="shared" si="80"/>
        <v>0</v>
      </c>
      <c r="L132" s="520">
        <f t="shared" si="80"/>
        <v>0</v>
      </c>
      <c r="M132" s="521"/>
      <c r="N132" s="522"/>
      <c r="O132" s="522"/>
      <c r="P132" s="522"/>
      <c r="Q132" s="523"/>
      <c r="W132" s="506"/>
    </row>
    <row r="133" spans="1:23" s="32" customFormat="1" ht="15" hidden="1">
      <c r="A133" s="500"/>
      <c r="B133" s="514" t="s">
        <v>205</v>
      </c>
      <c r="C133" s="515" t="s">
        <v>203</v>
      </c>
      <c r="D133" s="516">
        <v>0</v>
      </c>
      <c r="E133" s="517" t="s">
        <v>206</v>
      </c>
      <c r="F133" s="518">
        <v>0</v>
      </c>
      <c r="G133" s="517" t="s">
        <v>206</v>
      </c>
      <c r="H133" s="519">
        <f t="shared" si="79"/>
        <v>0</v>
      </c>
      <c r="I133" s="517">
        <f t="shared" si="79"/>
        <v>0</v>
      </c>
      <c r="J133" s="517">
        <f t="shared" si="79"/>
        <v>0</v>
      </c>
      <c r="K133" s="517">
        <f t="shared" si="80"/>
        <v>0</v>
      </c>
      <c r="L133" s="520">
        <f t="shared" si="80"/>
        <v>0</v>
      </c>
      <c r="M133" s="521"/>
      <c r="N133" s="522"/>
      <c r="O133" s="522"/>
      <c r="P133" s="522"/>
      <c r="Q133" s="523"/>
      <c r="W133" s="506"/>
    </row>
    <row r="134" spans="1:23" s="32" customFormat="1" ht="30" hidden="1">
      <c r="A134" s="500"/>
      <c r="B134" s="524" t="s">
        <v>207</v>
      </c>
      <c r="C134" s="515" t="s">
        <v>29</v>
      </c>
      <c r="D134" s="516" t="s">
        <v>206</v>
      </c>
      <c r="E134" s="517" t="s">
        <v>206</v>
      </c>
      <c r="F134" s="518">
        <v>0</v>
      </c>
      <c r="G134" s="517" t="s">
        <v>206</v>
      </c>
      <c r="H134" s="519">
        <f t="shared" si="79"/>
        <v>0</v>
      </c>
      <c r="I134" s="517">
        <f t="shared" si="79"/>
        <v>0</v>
      </c>
      <c r="J134" s="517">
        <f t="shared" si="79"/>
        <v>0</v>
      </c>
      <c r="K134" s="517">
        <f t="shared" si="80"/>
        <v>0</v>
      </c>
      <c r="L134" s="520">
        <f t="shared" si="80"/>
        <v>0</v>
      </c>
      <c r="M134" s="521"/>
      <c r="N134" s="522"/>
      <c r="O134" s="522"/>
      <c r="P134" s="522"/>
      <c r="Q134" s="523"/>
      <c r="W134" s="506"/>
    </row>
    <row r="135" spans="1:23" s="32" customFormat="1" ht="15" hidden="1">
      <c r="A135" s="500"/>
      <c r="B135" s="525" t="s">
        <v>208</v>
      </c>
      <c r="C135" s="526" t="s">
        <v>203</v>
      </c>
      <c r="D135" s="527">
        <f>D136+D137</f>
        <v>0.57999999999999996</v>
      </c>
      <c r="E135" s="528">
        <f t="shared" ref="E135:Q135" si="81">E136+E137</f>
        <v>0</v>
      </c>
      <c r="F135" s="529">
        <f t="shared" si="81"/>
        <v>0.34</v>
      </c>
      <c r="G135" s="528">
        <f t="shared" si="81"/>
        <v>0</v>
      </c>
      <c r="H135" s="530">
        <f t="shared" si="81"/>
        <v>0.67830000000000001</v>
      </c>
      <c r="I135" s="531">
        <f t="shared" si="81"/>
        <v>0</v>
      </c>
      <c r="J135" s="531">
        <f t="shared" si="81"/>
        <v>0</v>
      </c>
      <c r="K135" s="531">
        <f t="shared" si="81"/>
        <v>0</v>
      </c>
      <c r="L135" s="532">
        <f t="shared" si="81"/>
        <v>0</v>
      </c>
      <c r="M135" s="530">
        <f t="shared" si="81"/>
        <v>0.67830000000000001</v>
      </c>
      <c r="N135" s="531">
        <f t="shared" si="81"/>
        <v>0</v>
      </c>
      <c r="O135" s="531">
        <f t="shared" si="81"/>
        <v>0</v>
      </c>
      <c r="P135" s="531">
        <f t="shared" si="81"/>
        <v>0</v>
      </c>
      <c r="Q135" s="532">
        <f t="shared" si="81"/>
        <v>0</v>
      </c>
      <c r="W135" s="506"/>
    </row>
    <row r="136" spans="1:23" s="32" customFormat="1" ht="15" hidden="1">
      <c r="A136" s="500"/>
      <c r="B136" s="533" t="s">
        <v>209</v>
      </c>
      <c r="C136" s="515" t="s">
        <v>203</v>
      </c>
      <c r="D136" s="516">
        <v>0</v>
      </c>
      <c r="E136" s="517"/>
      <c r="F136" s="518">
        <v>0</v>
      </c>
      <c r="G136" s="517"/>
      <c r="H136" s="519">
        <f t="shared" ref="H136:J137" si="82">M136</f>
        <v>0</v>
      </c>
      <c r="I136" s="517">
        <f t="shared" si="82"/>
        <v>0</v>
      </c>
      <c r="J136" s="517">
        <f t="shared" si="82"/>
        <v>0</v>
      </c>
      <c r="K136" s="517">
        <f t="shared" ref="K136:L137" si="83">P136</f>
        <v>0</v>
      </c>
      <c r="L136" s="520">
        <f t="shared" si="83"/>
        <v>0</v>
      </c>
      <c r="M136" s="519"/>
      <c r="N136" s="517"/>
      <c r="O136" s="517"/>
      <c r="P136" s="517"/>
      <c r="Q136" s="520"/>
      <c r="W136" s="506"/>
    </row>
    <row r="137" spans="1:23" s="32" customFormat="1" ht="15" hidden="1">
      <c r="A137" s="500"/>
      <c r="B137" s="533" t="s">
        <v>210</v>
      </c>
      <c r="C137" s="515" t="s">
        <v>203</v>
      </c>
      <c r="D137" s="516">
        <v>0.57999999999999996</v>
      </c>
      <c r="E137" s="517"/>
      <c r="F137" s="518">
        <v>0.34</v>
      </c>
      <c r="G137" s="517"/>
      <c r="H137" s="519">
        <f t="shared" si="82"/>
        <v>0.67830000000000001</v>
      </c>
      <c r="I137" s="517">
        <f t="shared" si="82"/>
        <v>0</v>
      </c>
      <c r="J137" s="517">
        <f t="shared" si="82"/>
        <v>0</v>
      </c>
      <c r="K137" s="517">
        <f t="shared" si="83"/>
        <v>0</v>
      </c>
      <c r="L137" s="520">
        <f t="shared" si="83"/>
        <v>0</v>
      </c>
      <c r="M137" s="519">
        <v>0.67830000000000001</v>
      </c>
      <c r="N137" s="517"/>
      <c r="O137" s="517"/>
      <c r="P137" s="517"/>
      <c r="Q137" s="520"/>
      <c r="W137" s="506"/>
    </row>
    <row r="138" spans="1:23" s="32" customFormat="1" ht="15" hidden="1">
      <c r="A138" s="500"/>
      <c r="B138" s="534" t="s">
        <v>211</v>
      </c>
      <c r="C138" s="526" t="s">
        <v>203</v>
      </c>
      <c r="D138" s="527">
        <f>D135/D127*100</f>
        <v>2.2620904836193443</v>
      </c>
      <c r="E138" s="528" t="e">
        <f t="shared" ref="E138:Q138" si="84">E135/E127*100</f>
        <v>#DIV/0!</v>
      </c>
      <c r="F138" s="529">
        <f t="shared" si="84"/>
        <v>0.78594544613962092</v>
      </c>
      <c r="G138" s="528" t="e">
        <f t="shared" si="84"/>
        <v>#DIV/0!</v>
      </c>
      <c r="H138" s="535">
        <f t="shared" si="84"/>
        <v>1.8000159222991801</v>
      </c>
      <c r="I138" s="528" t="e">
        <f t="shared" si="84"/>
        <v>#DIV/0!</v>
      </c>
      <c r="J138" s="528" t="e">
        <f t="shared" si="84"/>
        <v>#DIV/0!</v>
      </c>
      <c r="K138" s="528" t="e">
        <f t="shared" si="84"/>
        <v>#DIV/0!</v>
      </c>
      <c r="L138" s="536" t="e">
        <f t="shared" si="84"/>
        <v>#DIV/0!</v>
      </c>
      <c r="M138" s="535">
        <f t="shared" si="84"/>
        <v>1.8000159222991801</v>
      </c>
      <c r="N138" s="528" t="e">
        <f t="shared" si="84"/>
        <v>#DIV/0!</v>
      </c>
      <c r="O138" s="528" t="e">
        <f t="shared" si="84"/>
        <v>#DIV/0!</v>
      </c>
      <c r="P138" s="528" t="e">
        <f t="shared" si="84"/>
        <v>#DIV/0!</v>
      </c>
      <c r="Q138" s="536" t="e">
        <f t="shared" si="84"/>
        <v>#DIV/0!</v>
      </c>
      <c r="W138" s="506"/>
    </row>
    <row r="139" spans="1:23" s="32" customFormat="1" ht="15" hidden="1">
      <c r="A139" s="500"/>
      <c r="B139" s="537" t="s">
        <v>212</v>
      </c>
      <c r="C139" s="526" t="s">
        <v>203</v>
      </c>
      <c r="D139" s="527">
        <f>D127-D135</f>
        <v>25.060000000000002</v>
      </c>
      <c r="E139" s="528">
        <f t="shared" ref="E139:Q139" si="85">E127-E135</f>
        <v>0</v>
      </c>
      <c r="F139" s="529">
        <f t="shared" si="85"/>
        <v>42.919999999999995</v>
      </c>
      <c r="G139" s="528">
        <f t="shared" si="85"/>
        <v>0</v>
      </c>
      <c r="H139" s="535">
        <f t="shared" si="85"/>
        <v>37.0047</v>
      </c>
      <c r="I139" s="528">
        <f t="shared" si="85"/>
        <v>0</v>
      </c>
      <c r="J139" s="528">
        <f t="shared" si="85"/>
        <v>0</v>
      </c>
      <c r="K139" s="528">
        <f t="shared" si="85"/>
        <v>0</v>
      </c>
      <c r="L139" s="536">
        <f t="shared" si="85"/>
        <v>0</v>
      </c>
      <c r="M139" s="535">
        <f t="shared" si="85"/>
        <v>37.0047</v>
      </c>
      <c r="N139" s="528">
        <f t="shared" si="85"/>
        <v>0</v>
      </c>
      <c r="O139" s="528">
        <f t="shared" si="85"/>
        <v>0</v>
      </c>
      <c r="P139" s="528">
        <f t="shared" si="85"/>
        <v>0</v>
      </c>
      <c r="Q139" s="536">
        <f t="shared" si="85"/>
        <v>0</v>
      </c>
      <c r="W139" s="506"/>
    </row>
    <row r="140" spans="1:23" s="32" customFormat="1" ht="15" hidden="1">
      <c r="A140" s="500"/>
      <c r="B140" s="538" t="s">
        <v>213</v>
      </c>
      <c r="C140" s="539" t="s">
        <v>214</v>
      </c>
      <c r="D140" s="540">
        <f t="shared" ref="D140:Q140" si="86">D141+D144+D147+D150</f>
        <v>23.53</v>
      </c>
      <c r="E140" s="541">
        <f t="shared" si="86"/>
        <v>0</v>
      </c>
      <c r="F140" s="542">
        <f t="shared" si="86"/>
        <v>39.57</v>
      </c>
      <c r="G140" s="541">
        <f t="shared" si="86"/>
        <v>0</v>
      </c>
      <c r="H140" s="543">
        <f t="shared" si="86"/>
        <v>35.264600000000002</v>
      </c>
      <c r="I140" s="541">
        <f t="shared" si="86"/>
        <v>0</v>
      </c>
      <c r="J140" s="541">
        <f t="shared" si="86"/>
        <v>0</v>
      </c>
      <c r="K140" s="541">
        <f t="shared" si="86"/>
        <v>0</v>
      </c>
      <c r="L140" s="544">
        <f t="shared" si="86"/>
        <v>0</v>
      </c>
      <c r="M140" s="543">
        <f t="shared" si="86"/>
        <v>35.264600000000002</v>
      </c>
      <c r="N140" s="541">
        <f t="shared" si="86"/>
        <v>0</v>
      </c>
      <c r="O140" s="541">
        <f t="shared" si="86"/>
        <v>0</v>
      </c>
      <c r="P140" s="541">
        <f t="shared" si="86"/>
        <v>0</v>
      </c>
      <c r="Q140" s="544">
        <f t="shared" si="86"/>
        <v>0</v>
      </c>
      <c r="W140" s="506"/>
    </row>
    <row r="141" spans="1:23" s="32" customFormat="1" ht="15" hidden="1">
      <c r="A141" s="500"/>
      <c r="B141" s="545" t="s">
        <v>215</v>
      </c>
      <c r="C141" s="515" t="s">
        <v>203</v>
      </c>
      <c r="D141" s="527">
        <f t="shared" ref="D141:Q141" si="87">D142+D143</f>
        <v>0</v>
      </c>
      <c r="E141" s="528">
        <f t="shared" si="87"/>
        <v>0</v>
      </c>
      <c r="F141" s="529">
        <f t="shared" si="87"/>
        <v>0</v>
      </c>
      <c r="G141" s="528">
        <f t="shared" si="87"/>
        <v>0</v>
      </c>
      <c r="H141" s="535">
        <f t="shared" si="87"/>
        <v>11.428000000000001</v>
      </c>
      <c r="I141" s="528">
        <f t="shared" si="87"/>
        <v>0</v>
      </c>
      <c r="J141" s="528">
        <f t="shared" si="87"/>
        <v>0</v>
      </c>
      <c r="K141" s="528">
        <f t="shared" si="87"/>
        <v>0</v>
      </c>
      <c r="L141" s="536">
        <f t="shared" si="87"/>
        <v>0</v>
      </c>
      <c r="M141" s="535">
        <f t="shared" si="87"/>
        <v>11.428000000000001</v>
      </c>
      <c r="N141" s="528">
        <f t="shared" si="87"/>
        <v>0</v>
      </c>
      <c r="O141" s="528">
        <f t="shared" si="87"/>
        <v>0</v>
      </c>
      <c r="P141" s="528">
        <f t="shared" si="87"/>
        <v>0</v>
      </c>
      <c r="Q141" s="536">
        <f t="shared" si="87"/>
        <v>0</v>
      </c>
      <c r="W141" s="506"/>
    </row>
    <row r="142" spans="1:23" s="32" customFormat="1" ht="15" hidden="1">
      <c r="A142" s="500"/>
      <c r="B142" s="546" t="s">
        <v>216</v>
      </c>
      <c r="C142" s="515" t="s">
        <v>203</v>
      </c>
      <c r="D142" s="516">
        <v>0</v>
      </c>
      <c r="E142" s="517"/>
      <c r="F142" s="518">
        <v>0</v>
      </c>
      <c r="G142" s="517">
        <v>0</v>
      </c>
      <c r="H142" s="519">
        <f t="shared" ref="H142:J143" si="88">M142</f>
        <v>11.428000000000001</v>
      </c>
      <c r="I142" s="517">
        <f t="shared" si="88"/>
        <v>0</v>
      </c>
      <c r="J142" s="517">
        <f t="shared" si="88"/>
        <v>0</v>
      </c>
      <c r="K142" s="517">
        <f t="shared" ref="K142:L143" si="89">P142</f>
        <v>0</v>
      </c>
      <c r="L142" s="520">
        <f t="shared" si="89"/>
        <v>0</v>
      </c>
      <c r="M142" s="519">
        <v>11.428000000000001</v>
      </c>
      <c r="N142" s="517"/>
      <c r="O142" s="517"/>
      <c r="P142" s="517"/>
      <c r="Q142" s="520"/>
      <c r="W142" s="506"/>
    </row>
    <row r="143" spans="1:23" s="32" customFormat="1" ht="15" hidden="1">
      <c r="A143" s="500"/>
      <c r="B143" s="546" t="s">
        <v>217</v>
      </c>
      <c r="C143" s="547" t="s">
        <v>203</v>
      </c>
      <c r="D143" s="516">
        <v>0</v>
      </c>
      <c r="E143" s="517">
        <v>0</v>
      </c>
      <c r="F143" s="548">
        <v>0</v>
      </c>
      <c r="G143" s="517">
        <v>0</v>
      </c>
      <c r="H143" s="519">
        <f t="shared" si="88"/>
        <v>0</v>
      </c>
      <c r="I143" s="517">
        <f t="shared" si="88"/>
        <v>0</v>
      </c>
      <c r="J143" s="517">
        <f t="shared" si="88"/>
        <v>0</v>
      </c>
      <c r="K143" s="517">
        <f t="shared" si="89"/>
        <v>0</v>
      </c>
      <c r="L143" s="520">
        <f t="shared" si="89"/>
        <v>0</v>
      </c>
      <c r="M143" s="519"/>
      <c r="N143" s="517"/>
      <c r="O143" s="517"/>
      <c r="P143" s="517"/>
      <c r="Q143" s="520"/>
      <c r="W143" s="506"/>
    </row>
    <row r="144" spans="1:23" s="32" customFormat="1" ht="15" hidden="1">
      <c r="A144" s="500"/>
      <c r="B144" s="545" t="s">
        <v>218</v>
      </c>
      <c r="C144" s="515" t="s">
        <v>203</v>
      </c>
      <c r="D144" s="527">
        <f t="shared" ref="D144:Q144" si="90">D145+D146</f>
        <v>23.53</v>
      </c>
      <c r="E144" s="528">
        <f t="shared" si="90"/>
        <v>0</v>
      </c>
      <c r="F144" s="529">
        <f t="shared" si="90"/>
        <v>39.57</v>
      </c>
      <c r="G144" s="528">
        <f t="shared" si="90"/>
        <v>0</v>
      </c>
      <c r="H144" s="535">
        <f t="shared" si="90"/>
        <v>23.836600000000001</v>
      </c>
      <c r="I144" s="528">
        <f t="shared" si="90"/>
        <v>0</v>
      </c>
      <c r="J144" s="528">
        <f t="shared" si="90"/>
        <v>0</v>
      </c>
      <c r="K144" s="528">
        <f t="shared" si="90"/>
        <v>0</v>
      </c>
      <c r="L144" s="536">
        <f t="shared" si="90"/>
        <v>0</v>
      </c>
      <c r="M144" s="535">
        <f t="shared" si="90"/>
        <v>23.836600000000001</v>
      </c>
      <c r="N144" s="528">
        <f t="shared" si="90"/>
        <v>0</v>
      </c>
      <c r="O144" s="528">
        <f t="shared" si="90"/>
        <v>0</v>
      </c>
      <c r="P144" s="528">
        <f t="shared" si="90"/>
        <v>0</v>
      </c>
      <c r="Q144" s="536">
        <f t="shared" si="90"/>
        <v>0</v>
      </c>
      <c r="W144" s="506"/>
    </row>
    <row r="145" spans="1:23" s="32" customFormat="1" ht="15" hidden="1">
      <c r="A145" s="500"/>
      <c r="B145" s="546" t="s">
        <v>216</v>
      </c>
      <c r="C145" s="515" t="s">
        <v>203</v>
      </c>
      <c r="D145" s="516">
        <v>23.53</v>
      </c>
      <c r="E145" s="517"/>
      <c r="F145" s="518">
        <v>39.57</v>
      </c>
      <c r="G145" s="517"/>
      <c r="H145" s="519">
        <f t="shared" ref="H145:J146" si="91">M145</f>
        <v>23.836600000000001</v>
      </c>
      <c r="I145" s="517">
        <f t="shared" si="91"/>
        <v>0</v>
      </c>
      <c r="J145" s="517">
        <f t="shared" si="91"/>
        <v>0</v>
      </c>
      <c r="K145" s="517">
        <f t="shared" ref="K145:L146" si="92">P145</f>
        <v>0</v>
      </c>
      <c r="L145" s="520">
        <f t="shared" si="92"/>
        <v>0</v>
      </c>
      <c r="M145" s="519">
        <v>23.836600000000001</v>
      </c>
      <c r="N145" s="517"/>
      <c r="O145" s="517"/>
      <c r="P145" s="517"/>
      <c r="Q145" s="520"/>
      <c r="W145" s="506"/>
    </row>
    <row r="146" spans="1:23" s="32" customFormat="1" ht="15" hidden="1">
      <c r="A146" s="500"/>
      <c r="B146" s="546" t="s">
        <v>217</v>
      </c>
      <c r="C146" s="547" t="s">
        <v>203</v>
      </c>
      <c r="D146" s="549">
        <v>0</v>
      </c>
      <c r="E146" s="550"/>
      <c r="F146" s="548">
        <v>0</v>
      </c>
      <c r="G146" s="550"/>
      <c r="H146" s="519">
        <f t="shared" si="91"/>
        <v>0</v>
      </c>
      <c r="I146" s="517">
        <f t="shared" si="91"/>
        <v>0</v>
      </c>
      <c r="J146" s="517">
        <f t="shared" si="91"/>
        <v>0</v>
      </c>
      <c r="K146" s="517">
        <f t="shared" si="92"/>
        <v>0</v>
      </c>
      <c r="L146" s="520">
        <f t="shared" si="92"/>
        <v>0</v>
      </c>
      <c r="M146" s="519"/>
      <c r="N146" s="517"/>
      <c r="O146" s="517"/>
      <c r="P146" s="517"/>
      <c r="Q146" s="520"/>
      <c r="W146" s="506"/>
    </row>
    <row r="147" spans="1:23" s="32" customFormat="1" ht="15" hidden="1">
      <c r="A147" s="500"/>
      <c r="B147" s="545" t="s">
        <v>219</v>
      </c>
      <c r="C147" s="515" t="s">
        <v>203</v>
      </c>
      <c r="D147" s="527">
        <f t="shared" ref="D147:Q147" si="93">D148+D149</f>
        <v>0</v>
      </c>
      <c r="E147" s="528">
        <f t="shared" si="93"/>
        <v>0</v>
      </c>
      <c r="F147" s="529">
        <f t="shared" si="93"/>
        <v>0</v>
      </c>
      <c r="G147" s="528">
        <f t="shared" si="93"/>
        <v>0</v>
      </c>
      <c r="H147" s="535">
        <f t="shared" si="93"/>
        <v>0</v>
      </c>
      <c r="I147" s="528">
        <f t="shared" si="93"/>
        <v>0</v>
      </c>
      <c r="J147" s="528">
        <f t="shared" si="93"/>
        <v>0</v>
      </c>
      <c r="K147" s="528">
        <f t="shared" si="93"/>
        <v>0</v>
      </c>
      <c r="L147" s="536">
        <f t="shared" si="93"/>
        <v>0</v>
      </c>
      <c r="M147" s="535">
        <f t="shared" si="93"/>
        <v>0</v>
      </c>
      <c r="N147" s="528">
        <f t="shared" si="93"/>
        <v>0</v>
      </c>
      <c r="O147" s="528">
        <f t="shared" si="93"/>
        <v>0</v>
      </c>
      <c r="P147" s="528">
        <f t="shared" si="93"/>
        <v>0</v>
      </c>
      <c r="Q147" s="536">
        <f t="shared" si="93"/>
        <v>0</v>
      </c>
      <c r="W147" s="506"/>
    </row>
    <row r="148" spans="1:23" s="32" customFormat="1" ht="15" hidden="1">
      <c r="A148" s="500"/>
      <c r="B148" s="546" t="s">
        <v>216</v>
      </c>
      <c r="C148" s="515" t="s">
        <v>203</v>
      </c>
      <c r="D148" s="516">
        <v>0</v>
      </c>
      <c r="E148" s="517">
        <v>0</v>
      </c>
      <c r="F148" s="518">
        <v>0</v>
      </c>
      <c r="G148" s="517"/>
      <c r="H148" s="519">
        <f t="shared" ref="H148:J149" si="94">M148</f>
        <v>0</v>
      </c>
      <c r="I148" s="517">
        <f t="shared" si="94"/>
        <v>0</v>
      </c>
      <c r="J148" s="517">
        <f t="shared" si="94"/>
        <v>0</v>
      </c>
      <c r="K148" s="517">
        <f t="shared" ref="K148:L149" si="95">P148</f>
        <v>0</v>
      </c>
      <c r="L148" s="520">
        <f t="shared" si="95"/>
        <v>0</v>
      </c>
      <c r="M148" s="519"/>
      <c r="N148" s="517"/>
      <c r="O148" s="517"/>
      <c r="P148" s="517"/>
      <c r="Q148" s="520"/>
      <c r="W148" s="506"/>
    </row>
    <row r="149" spans="1:23" s="32" customFormat="1" ht="15" hidden="1">
      <c r="A149" s="500"/>
      <c r="B149" s="546" t="s">
        <v>217</v>
      </c>
      <c r="C149" s="547" t="s">
        <v>203</v>
      </c>
      <c r="D149" s="551">
        <v>0</v>
      </c>
      <c r="E149" s="552"/>
      <c r="F149" s="553">
        <v>0</v>
      </c>
      <c r="G149" s="552"/>
      <c r="H149" s="519">
        <f t="shared" si="94"/>
        <v>0</v>
      </c>
      <c r="I149" s="517">
        <f t="shared" si="94"/>
        <v>0</v>
      </c>
      <c r="J149" s="517">
        <f t="shared" si="94"/>
        <v>0</v>
      </c>
      <c r="K149" s="517">
        <f t="shared" si="95"/>
        <v>0</v>
      </c>
      <c r="L149" s="520">
        <f t="shared" si="95"/>
        <v>0</v>
      </c>
      <c r="M149" s="519"/>
      <c r="N149" s="517"/>
      <c r="O149" s="517"/>
      <c r="P149" s="517"/>
      <c r="Q149" s="520"/>
      <c r="W149" s="506"/>
    </row>
    <row r="150" spans="1:23" s="32" customFormat="1" ht="15" hidden="1">
      <c r="A150" s="500"/>
      <c r="B150" s="554"/>
      <c r="C150" s="515" t="s">
        <v>203</v>
      </c>
      <c r="D150" s="555">
        <f t="shared" ref="D150:Q150" si="96">D151+D152</f>
        <v>0</v>
      </c>
      <c r="E150" s="556">
        <f t="shared" si="96"/>
        <v>0</v>
      </c>
      <c r="F150" s="557">
        <f t="shared" si="96"/>
        <v>0</v>
      </c>
      <c r="G150" s="556">
        <f t="shared" si="96"/>
        <v>0</v>
      </c>
      <c r="H150" s="535">
        <f t="shared" si="96"/>
        <v>0</v>
      </c>
      <c r="I150" s="528">
        <f t="shared" si="96"/>
        <v>0</v>
      </c>
      <c r="J150" s="528">
        <f t="shared" si="96"/>
        <v>0</v>
      </c>
      <c r="K150" s="528">
        <f t="shared" si="96"/>
        <v>0</v>
      </c>
      <c r="L150" s="536">
        <f t="shared" si="96"/>
        <v>0</v>
      </c>
      <c r="M150" s="535">
        <f t="shared" si="96"/>
        <v>0</v>
      </c>
      <c r="N150" s="528">
        <f t="shared" si="96"/>
        <v>0</v>
      </c>
      <c r="O150" s="528">
        <f t="shared" si="96"/>
        <v>0</v>
      </c>
      <c r="P150" s="528">
        <f t="shared" si="96"/>
        <v>0</v>
      </c>
      <c r="Q150" s="536">
        <f t="shared" si="96"/>
        <v>0</v>
      </c>
      <c r="W150" s="506"/>
    </row>
    <row r="151" spans="1:23" s="32" customFormat="1" ht="15" hidden="1">
      <c r="A151" s="500"/>
      <c r="B151" s="546"/>
      <c r="C151" s="515" t="s">
        <v>203</v>
      </c>
      <c r="D151" s="558"/>
      <c r="E151" s="559"/>
      <c r="F151" s="560"/>
      <c r="G151" s="559"/>
      <c r="H151" s="519">
        <f t="shared" ref="H151:J152" si="97">M151</f>
        <v>0</v>
      </c>
      <c r="I151" s="517">
        <f t="shared" si="97"/>
        <v>0</v>
      </c>
      <c r="J151" s="517">
        <f t="shared" si="97"/>
        <v>0</v>
      </c>
      <c r="K151" s="517">
        <f t="shared" ref="K151:L152" si="98">P151</f>
        <v>0</v>
      </c>
      <c r="L151" s="520">
        <f t="shared" si="98"/>
        <v>0</v>
      </c>
      <c r="M151" s="519"/>
      <c r="N151" s="517"/>
      <c r="O151" s="517"/>
      <c r="P151" s="517"/>
      <c r="Q151" s="520"/>
      <c r="W151" s="506"/>
    </row>
    <row r="152" spans="1:23" s="32" customFormat="1" ht="15" hidden="1">
      <c r="A152" s="500"/>
      <c r="B152" s="546"/>
      <c r="C152" s="547" t="s">
        <v>203</v>
      </c>
      <c r="D152" s="551">
        <v>0</v>
      </c>
      <c r="E152" s="552"/>
      <c r="F152" s="553"/>
      <c r="G152" s="552"/>
      <c r="H152" s="519">
        <f t="shared" si="97"/>
        <v>0</v>
      </c>
      <c r="I152" s="517">
        <f t="shared" si="97"/>
        <v>0</v>
      </c>
      <c r="J152" s="517">
        <f t="shared" si="97"/>
        <v>0</v>
      </c>
      <c r="K152" s="517">
        <f t="shared" si="98"/>
        <v>0</v>
      </c>
      <c r="L152" s="520">
        <f t="shared" si="98"/>
        <v>0</v>
      </c>
      <c r="M152" s="519"/>
      <c r="N152" s="517"/>
      <c r="O152" s="517"/>
      <c r="P152" s="517"/>
      <c r="Q152" s="520"/>
      <c r="W152" s="506"/>
    </row>
    <row r="153" spans="1:23" s="32" customFormat="1" ht="15" hidden="1">
      <c r="A153" s="500"/>
      <c r="B153" s="537" t="s">
        <v>220</v>
      </c>
      <c r="C153" s="561" t="s">
        <v>203</v>
      </c>
      <c r="D153" s="562">
        <f t="shared" ref="D153:Q153" si="99">D154+D155</f>
        <v>1.53</v>
      </c>
      <c r="E153" s="563">
        <f t="shared" si="99"/>
        <v>0</v>
      </c>
      <c r="F153" s="564">
        <f t="shared" si="99"/>
        <v>3.35</v>
      </c>
      <c r="G153" s="563">
        <f t="shared" si="99"/>
        <v>0</v>
      </c>
      <c r="H153" s="565">
        <f t="shared" si="99"/>
        <v>1.7401</v>
      </c>
      <c r="I153" s="566">
        <f t="shared" si="99"/>
        <v>0</v>
      </c>
      <c r="J153" s="566">
        <f t="shared" si="99"/>
        <v>0</v>
      </c>
      <c r="K153" s="566">
        <f t="shared" si="99"/>
        <v>0</v>
      </c>
      <c r="L153" s="567">
        <f t="shared" si="99"/>
        <v>0</v>
      </c>
      <c r="M153" s="565">
        <f t="shared" si="99"/>
        <v>1.7401</v>
      </c>
      <c r="N153" s="566">
        <f t="shared" si="99"/>
        <v>0</v>
      </c>
      <c r="O153" s="566">
        <f t="shared" si="99"/>
        <v>0</v>
      </c>
      <c r="P153" s="566">
        <f t="shared" si="99"/>
        <v>0</v>
      </c>
      <c r="Q153" s="567">
        <f t="shared" si="99"/>
        <v>0</v>
      </c>
      <c r="W153" s="568"/>
    </row>
    <row r="154" spans="1:23" s="32" customFormat="1" ht="15" hidden="1">
      <c r="A154" s="500"/>
      <c r="B154" s="569"/>
      <c r="C154" s="547" t="s">
        <v>203</v>
      </c>
      <c r="D154" s="551">
        <v>1.53</v>
      </c>
      <c r="E154" s="552"/>
      <c r="F154" s="553">
        <v>3.35</v>
      </c>
      <c r="G154" s="552"/>
      <c r="H154" s="519">
        <f t="shared" ref="H154:J155" si="100">M154</f>
        <v>1.7401</v>
      </c>
      <c r="I154" s="517">
        <f t="shared" si="100"/>
        <v>0</v>
      </c>
      <c r="J154" s="517">
        <f t="shared" si="100"/>
        <v>0</v>
      </c>
      <c r="K154" s="517">
        <f t="shared" ref="K154:L155" si="101">P154</f>
        <v>0</v>
      </c>
      <c r="L154" s="520">
        <f t="shared" si="101"/>
        <v>0</v>
      </c>
      <c r="M154" s="519">
        <v>1.7401</v>
      </c>
      <c r="N154" s="517"/>
      <c r="O154" s="517"/>
      <c r="P154" s="517"/>
      <c r="Q154" s="520"/>
      <c r="W154" s="506"/>
    </row>
    <row r="155" spans="1:23" s="32" customFormat="1" ht="15" hidden="1">
      <c r="A155" s="500"/>
      <c r="B155" s="546"/>
      <c r="C155" s="547" t="s">
        <v>203</v>
      </c>
      <c r="D155" s="551">
        <v>0</v>
      </c>
      <c r="E155" s="552"/>
      <c r="F155" s="553">
        <v>0</v>
      </c>
      <c r="G155" s="552"/>
      <c r="H155" s="519">
        <f t="shared" si="100"/>
        <v>0</v>
      </c>
      <c r="I155" s="517">
        <f t="shared" si="100"/>
        <v>0</v>
      </c>
      <c r="J155" s="517">
        <f t="shared" si="100"/>
        <v>0</v>
      </c>
      <c r="K155" s="517">
        <f t="shared" si="101"/>
        <v>0</v>
      </c>
      <c r="L155" s="520">
        <f t="shared" si="101"/>
        <v>0</v>
      </c>
      <c r="M155" s="519"/>
      <c r="N155" s="517"/>
      <c r="O155" s="517"/>
      <c r="P155" s="517"/>
      <c r="Q155" s="520"/>
      <c r="W155" s="414"/>
    </row>
    <row r="156" spans="1:23" s="32" customFormat="1" ht="15.75" hidden="1" thickBot="1">
      <c r="A156" s="500"/>
      <c r="B156" s="570" t="s">
        <v>221</v>
      </c>
      <c r="C156" s="571" t="s">
        <v>203</v>
      </c>
      <c r="D156" s="572">
        <f t="shared" ref="D156:Q156" si="102">D139-D153-D140</f>
        <v>0</v>
      </c>
      <c r="E156" s="573">
        <f t="shared" si="102"/>
        <v>0</v>
      </c>
      <c r="F156" s="574">
        <f t="shared" si="102"/>
        <v>0</v>
      </c>
      <c r="G156" s="575">
        <f t="shared" si="102"/>
        <v>0</v>
      </c>
      <c r="H156" s="576">
        <f t="shared" si="102"/>
        <v>0</v>
      </c>
      <c r="I156" s="577">
        <f t="shared" si="102"/>
        <v>0</v>
      </c>
      <c r="J156" s="577">
        <f t="shared" si="102"/>
        <v>0</v>
      </c>
      <c r="K156" s="577">
        <f t="shared" si="102"/>
        <v>0</v>
      </c>
      <c r="L156" s="578">
        <f t="shared" si="102"/>
        <v>0</v>
      </c>
      <c r="M156" s="576">
        <f t="shared" si="102"/>
        <v>0</v>
      </c>
      <c r="N156" s="577">
        <f t="shared" si="102"/>
        <v>0</v>
      </c>
      <c r="O156" s="577">
        <f t="shared" si="102"/>
        <v>0</v>
      </c>
      <c r="P156" s="577">
        <f t="shared" si="102"/>
        <v>0</v>
      </c>
      <c r="Q156" s="578">
        <f t="shared" si="102"/>
        <v>0</v>
      </c>
      <c r="W156" s="414"/>
    </row>
    <row r="157" spans="1:23" s="32" customFormat="1" ht="15" hidden="1">
      <c r="A157" s="500"/>
      <c r="B157" s="579" t="s">
        <v>222</v>
      </c>
      <c r="C157" s="580" t="s">
        <v>223</v>
      </c>
      <c r="D157" s="581">
        <v>4</v>
      </c>
      <c r="E157" s="582"/>
      <c r="F157" s="583">
        <v>4</v>
      </c>
      <c r="G157" s="582"/>
      <c r="H157" s="584">
        <f>M157</f>
        <v>10</v>
      </c>
      <c r="I157" s="585">
        <f>N157</f>
        <v>0</v>
      </c>
      <c r="J157" s="585">
        <f>O157</f>
        <v>0</v>
      </c>
      <c r="K157" s="585">
        <f>P157</f>
        <v>0</v>
      </c>
      <c r="L157" s="586">
        <f>Q157</f>
        <v>0</v>
      </c>
      <c r="M157" s="584">
        <v>10</v>
      </c>
      <c r="N157" s="585"/>
      <c r="O157" s="585"/>
      <c r="P157" s="585"/>
      <c r="Q157" s="586"/>
      <c r="W157" s="414"/>
    </row>
    <row r="158" spans="1:23" s="32" customFormat="1" ht="15" hidden="1">
      <c r="A158" s="500"/>
      <c r="B158" s="587" t="s">
        <v>224</v>
      </c>
      <c r="C158" s="588" t="s">
        <v>225</v>
      </c>
      <c r="D158" s="589">
        <f>D23*1000/12/D157</f>
        <v>40072.5</v>
      </c>
      <c r="E158" s="590" t="e">
        <f>E23*1000/12/E157</f>
        <v>#DIV/0!</v>
      </c>
      <c r="F158" s="591">
        <f>F23*1000/12/F157</f>
        <v>20735</v>
      </c>
      <c r="G158" s="590" t="e">
        <f>G23*1000/12/G157</f>
        <v>#DIV/0!</v>
      </c>
      <c r="H158" s="592">
        <f>M23*1000/12/H157</f>
        <v>42500</v>
      </c>
      <c r="I158" s="590">
        <f>H158*N18</f>
        <v>44052.525000000001</v>
      </c>
      <c r="J158" s="590">
        <f>I158*O18</f>
        <v>45487.31573925</v>
      </c>
      <c r="K158" s="590">
        <f>J158*P18</f>
        <v>46968.837612877374</v>
      </c>
      <c r="L158" s="593">
        <f>K158*Q18</f>
        <v>48498.612653928787</v>
      </c>
      <c r="M158" s="592">
        <f>R23*1000/12/M157</f>
        <v>22220</v>
      </c>
      <c r="N158" s="590">
        <f>M158*S18</f>
        <v>22965.7032</v>
      </c>
      <c r="O158" s="590">
        <f>N158*T18</f>
        <v>23713.696153223998</v>
      </c>
      <c r="P158" s="590">
        <f>O158*U18</f>
        <v>24486.051236934505</v>
      </c>
      <c r="Q158" s="593">
        <f>P158*V18</f>
        <v>25283.56192572146</v>
      </c>
      <c r="W158" s="414"/>
    </row>
    <row r="159" spans="1:23" s="32" customFormat="1" ht="15" hidden="1">
      <c r="A159" s="500"/>
      <c r="B159" s="594" t="s">
        <v>226</v>
      </c>
      <c r="C159" s="595"/>
      <c r="D159" s="596"/>
      <c r="E159" s="596"/>
      <c r="F159" s="597"/>
      <c r="G159" s="596"/>
      <c r="H159" s="598"/>
      <c r="I159" s="599"/>
      <c r="J159" s="600"/>
      <c r="K159" s="599"/>
      <c r="L159" s="601"/>
      <c r="M159" s="598"/>
      <c r="N159" s="599"/>
      <c r="O159" s="600"/>
      <c r="P159" s="599"/>
      <c r="Q159" s="601"/>
      <c r="R159" s="414"/>
      <c r="S159" s="414"/>
      <c r="T159" s="414"/>
      <c r="U159" s="602"/>
      <c r="V159" s="602"/>
      <c r="W159" s="506"/>
    </row>
    <row r="160" spans="1:23" s="32" customFormat="1" ht="15" hidden="1">
      <c r="A160" s="500"/>
      <c r="B160" s="603" t="s">
        <v>227</v>
      </c>
      <c r="C160" s="604"/>
      <c r="D160" s="604"/>
      <c r="E160" s="604"/>
      <c r="F160" s="605"/>
      <c r="G160" s="604"/>
      <c r="H160" s="606"/>
      <c r="I160" s="604"/>
      <c r="J160" s="604"/>
      <c r="K160" s="604"/>
      <c r="L160" s="607"/>
      <c r="M160" s="606"/>
      <c r="N160" s="604"/>
      <c r="O160" s="604"/>
      <c r="P160" s="604"/>
      <c r="Q160" s="607"/>
      <c r="U160" s="22"/>
      <c r="V160" s="22"/>
      <c r="W160" s="22"/>
    </row>
    <row r="161" spans="1:23" s="32" customFormat="1" ht="15" hidden="1">
      <c r="A161" s="500"/>
      <c r="B161" s="608" t="str">
        <f>[20]ПНиК!B102</f>
        <v>Показатель надежности услуг</v>
      </c>
      <c r="C161" s="609"/>
      <c r="D161" s="610" t="str">
        <f>D163</f>
        <v>-</v>
      </c>
      <c r="E161" s="610" t="str">
        <f>E163</f>
        <v>-</v>
      </c>
      <c r="F161" s="610" t="str">
        <f>F163</f>
        <v>-</v>
      </c>
      <c r="G161" s="610" t="str">
        <f>G163</f>
        <v>-</v>
      </c>
      <c r="H161" s="611">
        <f t="shared" ref="H161:J163" si="103">M161</f>
        <v>0.83333333333333337</v>
      </c>
      <c r="I161" s="612">
        <f t="shared" si="103"/>
        <v>0.8208333333333333</v>
      </c>
      <c r="J161" s="612">
        <f t="shared" si="103"/>
        <v>0.80852083333333324</v>
      </c>
      <c r="K161" s="612">
        <f t="shared" ref="K161:L163" si="104">P161</f>
        <v>0.79639302083333319</v>
      </c>
      <c r="L161" s="613">
        <f t="shared" si="104"/>
        <v>0.78444712552083318</v>
      </c>
      <c r="M161" s="614">
        <v>0.83333333333333337</v>
      </c>
      <c r="N161" s="615">
        <v>0.8208333333333333</v>
      </c>
      <c r="O161" s="615">
        <v>0.80852083333333324</v>
      </c>
      <c r="P161" s="615">
        <v>0.79639302083333319</v>
      </c>
      <c r="Q161" s="616">
        <v>0.78444712552083318</v>
      </c>
      <c r="U161" s="22"/>
      <c r="V161" s="22"/>
      <c r="W161" s="22"/>
    </row>
    <row r="162" spans="1:23" s="32" customFormat="1" ht="30" hidden="1">
      <c r="A162" s="500"/>
      <c r="B162" s="617" t="str">
        <f>[20]ПНиК!B104</f>
        <v>Показатель уровня качества обслуживания потребителей услуг ТСО</v>
      </c>
      <c r="C162" s="618"/>
      <c r="D162" s="619">
        <f>I162</f>
        <v>0.89749999999999996</v>
      </c>
      <c r="E162" s="620">
        <v>0.89749999999999996</v>
      </c>
      <c r="F162" s="621">
        <f>K162</f>
        <v>0.89749999999999996</v>
      </c>
      <c r="G162" s="622"/>
      <c r="H162" s="619">
        <f t="shared" si="103"/>
        <v>0.89749999999999996</v>
      </c>
      <c r="I162" s="621">
        <f t="shared" si="103"/>
        <v>0.89749999999999996</v>
      </c>
      <c r="J162" s="621">
        <f t="shared" si="103"/>
        <v>0.89749999999999996</v>
      </c>
      <c r="K162" s="612">
        <f t="shared" si="104"/>
        <v>0.89749999999999996</v>
      </c>
      <c r="L162" s="613">
        <f t="shared" si="104"/>
        <v>0.89749999999999996</v>
      </c>
      <c r="M162" s="623">
        <f>[20]ПНиК!H80</f>
        <v>0.89749999999999996</v>
      </c>
      <c r="N162" s="624">
        <f>M162</f>
        <v>0.89749999999999996</v>
      </c>
      <c r="O162" s="624">
        <f>N162</f>
        <v>0.89749999999999996</v>
      </c>
      <c r="P162" s="625">
        <f>O162</f>
        <v>0.89749999999999996</v>
      </c>
      <c r="Q162" s="626">
        <f>P162</f>
        <v>0.89749999999999996</v>
      </c>
      <c r="W162" s="22"/>
    </row>
    <row r="163" spans="1:23" s="32" customFormat="1" ht="30.75" hidden="1" thickBot="1">
      <c r="A163" s="627"/>
      <c r="B163" s="628" t="str">
        <f>[20]ПНиК!B105</f>
        <v>Показатель уровня качества осуществляемого технологического присоединения к сети</v>
      </c>
      <c r="C163" s="629"/>
      <c r="D163" s="630" t="str">
        <f>I163</f>
        <v>-</v>
      </c>
      <c r="E163" s="631" t="str">
        <f>J163</f>
        <v>-</v>
      </c>
      <c r="F163" s="631" t="str">
        <f>K163</f>
        <v>-</v>
      </c>
      <c r="G163" s="632" t="str">
        <f>L163</f>
        <v>-</v>
      </c>
      <c r="H163" s="633" t="str">
        <f t="shared" si="103"/>
        <v>-</v>
      </c>
      <c r="I163" s="631" t="str">
        <f t="shared" si="103"/>
        <v>-</v>
      </c>
      <c r="J163" s="631" t="str">
        <f t="shared" si="103"/>
        <v>-</v>
      </c>
      <c r="K163" s="632" t="str">
        <f t="shared" si="104"/>
        <v>-</v>
      </c>
      <c r="L163" s="633" t="str">
        <f t="shared" si="104"/>
        <v>-</v>
      </c>
      <c r="M163" s="614" t="s">
        <v>206</v>
      </c>
      <c r="N163" s="615" t="s">
        <v>206</v>
      </c>
      <c r="O163" s="615" t="s">
        <v>206</v>
      </c>
      <c r="P163" s="615" t="s">
        <v>206</v>
      </c>
      <c r="Q163" s="616" t="s">
        <v>206</v>
      </c>
      <c r="W163" s="22"/>
    </row>
    <row r="164" spans="1:23" s="32" customFormat="1" ht="15.75" hidden="1">
      <c r="A164" s="627"/>
      <c r="B164" s="500"/>
      <c r="M164" s="634"/>
      <c r="N164" s="634"/>
      <c r="O164" s="634"/>
      <c r="W164" s="22"/>
    </row>
    <row r="165" spans="1:23" s="32" customFormat="1" ht="15.75" hidden="1">
      <c r="A165" s="627"/>
      <c r="B165" s="500"/>
      <c r="M165" s="634"/>
      <c r="N165" s="634"/>
      <c r="O165" s="634"/>
      <c r="W165" s="22"/>
    </row>
    <row r="166" spans="1:23" s="32" customFormat="1" ht="15" hidden="1">
      <c r="A166" s="500"/>
      <c r="B166" s="500"/>
      <c r="M166" s="634"/>
      <c r="N166" s="634"/>
      <c r="O166" s="634"/>
      <c r="W166" s="22"/>
    </row>
    <row r="167" spans="1:23" s="32" customFormat="1" ht="15" hidden="1">
      <c r="A167" s="500"/>
      <c r="B167" s="500"/>
      <c r="M167" s="634"/>
      <c r="N167" s="634"/>
      <c r="O167" s="634"/>
      <c r="W167" s="22"/>
    </row>
    <row r="168" spans="1:23" s="32" customFormat="1" ht="15" hidden="1">
      <c r="A168" s="500"/>
      <c r="B168" s="500"/>
      <c r="M168" s="635"/>
      <c r="N168" s="635"/>
      <c r="O168" s="635"/>
      <c r="W168" s="22"/>
    </row>
    <row r="169" spans="1:23" s="32" customFormat="1" ht="15" hidden="1">
      <c r="A169" s="500"/>
      <c r="B169" s="500"/>
      <c r="M169" s="634"/>
      <c r="N169" s="634"/>
      <c r="O169" s="634"/>
      <c r="W169" s="22"/>
    </row>
    <row r="170" spans="1:23" s="32" customFormat="1" ht="15" hidden="1">
      <c r="A170" s="500"/>
      <c r="B170" s="500"/>
      <c r="M170" s="634"/>
      <c r="N170" s="634"/>
      <c r="O170" s="634"/>
      <c r="W170" s="22"/>
    </row>
    <row r="171" spans="1:23" s="32" customFormat="1" ht="14.25" hidden="1" customHeight="1">
      <c r="A171" s="500"/>
      <c r="B171" s="500"/>
      <c r="M171" s="634"/>
      <c r="N171" s="634"/>
      <c r="O171" s="634"/>
      <c r="W171" s="22"/>
    </row>
    <row r="172" spans="1:23" s="32" customFormat="1" ht="15" hidden="1">
      <c r="A172" s="500"/>
      <c r="B172" s="500"/>
      <c r="M172" s="634"/>
      <c r="N172" s="634"/>
      <c r="O172" s="634"/>
      <c r="W172" s="22"/>
    </row>
    <row r="173" spans="1:23" s="32" customFormat="1" ht="14.25" hidden="1" customHeight="1">
      <c r="A173" s="500"/>
      <c r="B173" s="500"/>
      <c r="M173" s="634"/>
      <c r="N173" s="634"/>
      <c r="O173" s="634"/>
      <c r="W173" s="22"/>
    </row>
    <row r="174" spans="1:23" s="32" customFormat="1" ht="15" hidden="1">
      <c r="A174" s="500"/>
      <c r="B174" s="500"/>
      <c r="M174" s="634"/>
      <c r="N174" s="634"/>
      <c r="O174" s="634"/>
      <c r="W174" s="22"/>
    </row>
    <row r="175" spans="1:23" s="32" customFormat="1" ht="15" hidden="1">
      <c r="A175" s="500"/>
      <c r="B175" s="500"/>
      <c r="M175" s="634"/>
      <c r="N175" s="634"/>
      <c r="O175" s="634"/>
      <c r="W175" s="22"/>
    </row>
    <row r="176" spans="1:23" s="32" customFormat="1" ht="15" hidden="1">
      <c r="A176" s="500"/>
      <c r="B176" s="500"/>
      <c r="M176" s="634"/>
      <c r="N176" s="634"/>
      <c r="O176" s="634"/>
      <c r="W176" s="22"/>
    </row>
    <row r="177" spans="1:23" s="32" customFormat="1" ht="15" hidden="1">
      <c r="A177" s="500"/>
      <c r="B177" s="500"/>
      <c r="M177" s="634"/>
      <c r="N177" s="634"/>
      <c r="O177" s="634"/>
      <c r="W177" s="22"/>
    </row>
    <row r="178" spans="1:23" s="32" customFormat="1" ht="15" hidden="1">
      <c r="A178" s="500"/>
      <c r="B178" s="500"/>
      <c r="M178" s="634"/>
      <c r="N178" s="634"/>
      <c r="O178" s="634"/>
      <c r="W178" s="22"/>
    </row>
    <row r="179" spans="1:23" hidden="1">
      <c r="A179" s="12"/>
      <c r="B179" s="12"/>
      <c r="D179" s="636"/>
      <c r="E179" s="636"/>
      <c r="F179" s="636"/>
      <c r="G179" s="636"/>
      <c r="M179" s="12"/>
      <c r="N179" s="12"/>
      <c r="O179" s="12"/>
    </row>
    <row r="180" spans="1:23" hidden="1">
      <c r="A180" s="12"/>
      <c r="B180" s="12"/>
      <c r="D180" s="636"/>
      <c r="E180" s="636"/>
      <c r="F180" s="636"/>
      <c r="G180" s="636"/>
      <c r="M180" s="12"/>
      <c r="N180" s="12"/>
      <c r="O180" s="12"/>
    </row>
    <row r="181" spans="1:23" hidden="1">
      <c r="A181" s="12"/>
      <c r="B181" s="12"/>
      <c r="D181" s="636"/>
      <c r="E181" s="636"/>
      <c r="F181" s="636"/>
      <c r="G181" s="636"/>
      <c r="M181" s="12"/>
      <c r="N181" s="12"/>
      <c r="O181" s="12"/>
    </row>
    <row r="182" spans="1:23" ht="24.75" hidden="1" customHeight="1">
      <c r="A182" s="12"/>
      <c r="B182" s="12"/>
      <c r="D182" s="636"/>
      <c r="E182" s="636"/>
      <c r="F182" s="636"/>
      <c r="G182" s="636"/>
    </row>
    <row r="183" spans="1:23" ht="39" hidden="1" customHeight="1">
      <c r="A183" s="12"/>
      <c r="B183" s="12"/>
      <c r="D183" s="636"/>
      <c r="E183" s="636"/>
      <c r="F183" s="636"/>
      <c r="G183" s="636"/>
    </row>
    <row r="184" spans="1:23" ht="39" hidden="1" customHeight="1">
      <c r="A184" s="12"/>
      <c r="B184" s="12"/>
      <c r="D184" s="636"/>
      <c r="E184" s="636"/>
      <c r="F184" s="636"/>
      <c r="G184" s="636"/>
    </row>
    <row r="185" spans="1:23" ht="39" hidden="1" customHeight="1">
      <c r="A185" s="12"/>
      <c r="B185" s="12"/>
      <c r="D185" s="636"/>
      <c r="E185" s="636"/>
      <c r="F185" s="636"/>
      <c r="G185" s="636"/>
    </row>
    <row r="186" spans="1:23" hidden="1">
      <c r="A186" s="12"/>
      <c r="B186" s="12"/>
      <c r="D186" s="636"/>
      <c r="E186" s="636"/>
      <c r="F186" s="636"/>
      <c r="G186" s="636"/>
    </row>
    <row r="187" spans="1:23" hidden="1">
      <c r="A187" s="12"/>
      <c r="B187" s="12"/>
      <c r="D187" s="636"/>
      <c r="E187" s="636"/>
      <c r="F187" s="636"/>
      <c r="G187" s="636"/>
    </row>
    <row r="188" spans="1:23" hidden="1">
      <c r="A188" s="12"/>
      <c r="B188" s="12"/>
      <c r="D188" s="636"/>
      <c r="E188" s="636"/>
      <c r="F188" s="636"/>
      <c r="G188" s="636"/>
    </row>
    <row r="189" spans="1:23" hidden="1">
      <c r="A189" s="12"/>
      <c r="B189" s="12"/>
      <c r="D189" s="636"/>
      <c r="E189" s="636"/>
      <c r="F189" s="636"/>
      <c r="G189" s="636"/>
    </row>
    <row r="190" spans="1:23" hidden="1">
      <c r="A190" s="12"/>
      <c r="B190" s="12"/>
      <c r="D190" s="636"/>
      <c r="E190" s="636"/>
      <c r="F190" s="636"/>
      <c r="G190" s="636"/>
    </row>
    <row r="191" spans="1:23" hidden="1">
      <c r="A191" s="12"/>
      <c r="B191" s="12"/>
      <c r="D191" s="636"/>
      <c r="E191" s="636"/>
      <c r="F191" s="636"/>
      <c r="G191" s="636"/>
    </row>
    <row r="192" spans="1:23" hidden="1">
      <c r="A192" s="12"/>
      <c r="B192" s="12"/>
      <c r="D192" s="636"/>
      <c r="E192" s="636"/>
      <c r="F192" s="636"/>
      <c r="G192" s="636"/>
    </row>
    <row r="193" spans="1:7" hidden="1">
      <c r="A193" s="12"/>
      <c r="B193" s="12"/>
      <c r="D193" s="636"/>
      <c r="E193" s="636"/>
      <c r="F193" s="636"/>
      <c r="G193" s="636"/>
    </row>
    <row r="194" spans="1:7" hidden="1">
      <c r="A194" s="12"/>
      <c r="B194" s="12"/>
      <c r="D194" s="636"/>
      <c r="E194" s="636"/>
      <c r="F194" s="636"/>
      <c r="G194" s="636"/>
    </row>
    <row r="195" spans="1:7" hidden="1">
      <c r="A195" s="12"/>
      <c r="B195" s="12"/>
      <c r="D195" s="636"/>
      <c r="E195" s="636"/>
      <c r="F195" s="636"/>
      <c r="G195" s="636"/>
    </row>
    <row r="196" spans="1:7" hidden="1">
      <c r="A196" s="12"/>
      <c r="B196" s="12"/>
      <c r="D196" s="636"/>
      <c r="E196" s="636"/>
      <c r="F196" s="636"/>
      <c r="G196" s="636"/>
    </row>
    <row r="197" spans="1:7" hidden="1">
      <c r="A197" s="12"/>
      <c r="B197" s="12"/>
      <c r="D197" s="636"/>
      <c r="E197" s="636"/>
      <c r="F197" s="636"/>
      <c r="G197" s="636"/>
    </row>
    <row r="198" spans="1:7" hidden="1">
      <c r="A198" s="12"/>
      <c r="B198" s="12"/>
      <c r="D198" s="636"/>
      <c r="E198" s="636"/>
      <c r="F198" s="636"/>
      <c r="G198" s="636"/>
    </row>
    <row r="199" spans="1:7" hidden="1">
      <c r="A199" s="12"/>
      <c r="B199" s="12"/>
      <c r="D199" s="636"/>
      <c r="E199" s="636"/>
      <c r="F199" s="636"/>
      <c r="G199" s="636"/>
    </row>
    <row r="200" spans="1:7" hidden="1">
      <c r="A200" s="12"/>
      <c r="B200" s="12"/>
      <c r="D200" s="636"/>
      <c r="E200" s="636"/>
      <c r="F200" s="636"/>
      <c r="G200" s="636"/>
    </row>
    <row r="201" spans="1:7" hidden="1">
      <c r="A201" s="12"/>
      <c r="B201" s="12"/>
      <c r="D201" s="636"/>
      <c r="E201" s="636"/>
      <c r="F201" s="636"/>
      <c r="G201" s="636"/>
    </row>
    <row r="202" spans="1:7">
      <c r="A202" s="12"/>
      <c r="B202" s="12"/>
      <c r="D202" s="636"/>
      <c r="E202" s="636"/>
      <c r="F202" s="636"/>
      <c r="G202" s="636"/>
    </row>
    <row r="203" spans="1:7">
      <c r="A203" s="12"/>
      <c r="B203" s="12"/>
      <c r="D203" s="636"/>
      <c r="E203" s="636"/>
      <c r="F203" s="636"/>
      <c r="G203" s="636"/>
    </row>
    <row r="204" spans="1:7">
      <c r="A204" s="12"/>
      <c r="B204" s="12"/>
      <c r="D204" s="636"/>
      <c r="E204" s="636"/>
      <c r="F204" s="636"/>
      <c r="G204" s="636"/>
    </row>
    <row r="205" spans="1:7">
      <c r="A205" s="12"/>
      <c r="B205" s="12"/>
      <c r="D205" s="636"/>
      <c r="E205" s="636"/>
      <c r="F205" s="636"/>
      <c r="G205" s="636"/>
    </row>
    <row r="206" spans="1:7">
      <c r="A206" s="12"/>
      <c r="B206" s="12"/>
      <c r="D206" s="636"/>
      <c r="E206" s="636"/>
      <c r="F206" s="636"/>
      <c r="G206" s="636"/>
    </row>
    <row r="207" spans="1:7">
      <c r="A207" s="12"/>
      <c r="B207" s="12"/>
      <c r="D207" s="636"/>
      <c r="E207" s="636"/>
      <c r="F207" s="636"/>
      <c r="G207" s="636"/>
    </row>
    <row r="208" spans="1:7">
      <c r="A208" s="12"/>
      <c r="B208" s="12"/>
      <c r="D208" s="636"/>
      <c r="E208" s="636"/>
      <c r="F208" s="636"/>
      <c r="G208" s="636"/>
    </row>
    <row r="209" spans="1:7">
      <c r="A209" s="12"/>
      <c r="B209" s="12"/>
      <c r="D209" s="636"/>
      <c r="E209" s="636"/>
      <c r="F209" s="636"/>
      <c r="G209" s="636"/>
    </row>
    <row r="210" spans="1:7">
      <c r="A210" s="12"/>
      <c r="B210" s="12"/>
      <c r="D210" s="636"/>
      <c r="E210" s="636"/>
      <c r="F210" s="636"/>
      <c r="G210" s="636"/>
    </row>
    <row r="211" spans="1:7">
      <c r="A211" s="12"/>
      <c r="B211" s="12"/>
      <c r="D211" s="636"/>
      <c r="E211" s="636"/>
      <c r="F211" s="636"/>
      <c r="G211" s="636"/>
    </row>
    <row r="212" spans="1:7">
      <c r="A212" s="12"/>
      <c r="B212" s="12"/>
      <c r="D212" s="636"/>
      <c r="E212" s="636"/>
      <c r="F212" s="636"/>
      <c r="G212" s="636"/>
    </row>
    <row r="213" spans="1:7">
      <c r="A213" s="12"/>
      <c r="B213" s="12"/>
      <c r="D213" s="636"/>
      <c r="E213" s="636"/>
      <c r="F213" s="636"/>
      <c r="G213" s="636"/>
    </row>
    <row r="214" spans="1:7">
      <c r="A214" s="12"/>
      <c r="B214" s="12"/>
      <c r="D214" s="636"/>
      <c r="E214" s="636"/>
      <c r="F214" s="636"/>
      <c r="G214" s="636"/>
    </row>
    <row r="215" spans="1:7">
      <c r="A215" s="12"/>
      <c r="B215" s="12"/>
      <c r="D215" s="636"/>
      <c r="E215" s="636"/>
      <c r="F215" s="636"/>
      <c r="G215" s="636"/>
    </row>
    <row r="216" spans="1:7">
      <c r="A216" s="12"/>
      <c r="B216" s="12"/>
      <c r="D216" s="636"/>
      <c r="E216" s="636"/>
      <c r="F216" s="636"/>
      <c r="G216" s="636"/>
    </row>
    <row r="217" spans="1:7">
      <c r="A217" s="12"/>
      <c r="B217" s="12"/>
      <c r="D217" s="636"/>
      <c r="E217" s="636"/>
      <c r="F217" s="636"/>
      <c r="G217" s="636"/>
    </row>
    <row r="218" spans="1:7">
      <c r="A218" s="12"/>
      <c r="B218" s="12"/>
      <c r="D218" s="636"/>
      <c r="E218" s="636"/>
      <c r="F218" s="636"/>
      <c r="G218" s="636"/>
    </row>
    <row r="219" spans="1:7">
      <c r="A219" s="12"/>
      <c r="B219" s="12"/>
      <c r="D219" s="636"/>
      <c r="E219" s="636"/>
      <c r="F219" s="636"/>
      <c r="G219" s="636"/>
    </row>
    <row r="220" spans="1:7">
      <c r="A220" s="12"/>
      <c r="B220" s="12"/>
      <c r="D220" s="636"/>
      <c r="E220" s="636"/>
      <c r="F220" s="636"/>
      <c r="G220" s="636"/>
    </row>
    <row r="221" spans="1:7">
      <c r="A221" s="12"/>
      <c r="B221" s="12"/>
      <c r="D221" s="636"/>
      <c r="E221" s="636"/>
      <c r="F221" s="636"/>
      <c r="G221" s="636"/>
    </row>
    <row r="222" spans="1:7">
      <c r="A222" s="12"/>
      <c r="B222" s="12"/>
      <c r="D222" s="636"/>
      <c r="E222" s="636"/>
      <c r="F222" s="636"/>
      <c r="G222" s="636"/>
    </row>
    <row r="223" spans="1:7">
      <c r="A223" s="12"/>
      <c r="B223" s="12"/>
      <c r="D223" s="636"/>
      <c r="E223" s="636"/>
      <c r="F223" s="636"/>
      <c r="G223" s="636"/>
    </row>
    <row r="224" spans="1:7">
      <c r="A224" s="12"/>
      <c r="B224" s="12"/>
      <c r="D224" s="636"/>
      <c r="E224" s="636"/>
      <c r="F224" s="636"/>
      <c r="G224" s="636"/>
    </row>
    <row r="225" spans="1:7">
      <c r="A225" s="12"/>
      <c r="B225" s="12"/>
      <c r="D225" s="636"/>
      <c r="E225" s="636"/>
      <c r="F225" s="636"/>
      <c r="G225" s="636"/>
    </row>
    <row r="226" spans="1:7">
      <c r="A226" s="12"/>
      <c r="B226" s="12"/>
      <c r="D226" s="636"/>
      <c r="E226" s="636"/>
      <c r="F226" s="636"/>
      <c r="G226" s="636"/>
    </row>
    <row r="227" spans="1:7">
      <c r="A227" s="12"/>
      <c r="B227" s="12"/>
      <c r="D227" s="636"/>
      <c r="E227" s="636"/>
      <c r="F227" s="636"/>
      <c r="G227" s="636"/>
    </row>
    <row r="228" spans="1:7">
      <c r="A228" s="12"/>
      <c r="B228" s="12"/>
      <c r="D228" s="636"/>
      <c r="E228" s="636"/>
      <c r="F228" s="636"/>
      <c r="G228" s="636"/>
    </row>
    <row r="229" spans="1:7">
      <c r="A229" s="12"/>
      <c r="B229" s="12"/>
      <c r="D229" s="636"/>
      <c r="E229" s="636"/>
      <c r="F229" s="636"/>
      <c r="G229" s="636"/>
    </row>
    <row r="230" spans="1:7">
      <c r="A230" s="12"/>
      <c r="B230" s="12"/>
      <c r="D230" s="636"/>
      <c r="E230" s="636"/>
      <c r="F230" s="636"/>
      <c r="G230" s="636"/>
    </row>
    <row r="231" spans="1:7">
      <c r="A231" s="12"/>
      <c r="B231" s="12"/>
      <c r="D231" s="636"/>
      <c r="E231" s="636"/>
      <c r="F231" s="636"/>
      <c r="G231" s="636"/>
    </row>
    <row r="232" spans="1:7">
      <c r="A232" s="12"/>
      <c r="B232" s="12"/>
      <c r="D232" s="636"/>
      <c r="E232" s="636"/>
      <c r="F232" s="636"/>
      <c r="G232" s="636"/>
    </row>
    <row r="233" spans="1:7">
      <c r="A233" s="12"/>
      <c r="B233" s="12"/>
      <c r="D233" s="636"/>
      <c r="E233" s="636"/>
      <c r="F233" s="636"/>
      <c r="G233" s="636"/>
    </row>
    <row r="234" spans="1:7">
      <c r="A234" s="12"/>
      <c r="B234" s="12"/>
      <c r="D234" s="636"/>
      <c r="E234" s="636"/>
      <c r="F234" s="636"/>
      <c r="G234" s="636"/>
    </row>
    <row r="235" spans="1:7">
      <c r="A235" s="12"/>
      <c r="B235" s="12"/>
      <c r="D235" s="636"/>
      <c r="E235" s="636"/>
      <c r="F235" s="636"/>
      <c r="G235" s="636"/>
    </row>
    <row r="236" spans="1:7">
      <c r="A236" s="12"/>
      <c r="B236" s="12"/>
      <c r="D236" s="636"/>
      <c r="E236" s="636"/>
      <c r="F236" s="636"/>
      <c r="G236" s="636"/>
    </row>
    <row r="237" spans="1:7">
      <c r="A237" s="12"/>
      <c r="B237" s="12"/>
      <c r="D237" s="636"/>
      <c r="E237" s="636"/>
      <c r="F237" s="636"/>
      <c r="G237" s="636"/>
    </row>
    <row r="238" spans="1:7">
      <c r="A238" s="12"/>
      <c r="B238" s="12"/>
      <c r="D238" s="636"/>
      <c r="E238" s="636"/>
      <c r="F238" s="636"/>
      <c r="G238" s="636"/>
    </row>
    <row r="239" spans="1:7">
      <c r="A239" s="12"/>
      <c r="B239" s="12"/>
      <c r="D239" s="636"/>
      <c r="E239" s="636"/>
      <c r="F239" s="636"/>
      <c r="G239" s="636"/>
    </row>
    <row r="240" spans="1:7">
      <c r="A240" s="12"/>
      <c r="B240" s="12"/>
      <c r="D240" s="636"/>
      <c r="E240" s="636"/>
      <c r="F240" s="636"/>
      <c r="G240" s="636"/>
    </row>
    <row r="241" spans="1:7">
      <c r="A241" s="12"/>
      <c r="B241" s="12"/>
      <c r="D241" s="636"/>
      <c r="E241" s="636"/>
      <c r="F241" s="636"/>
      <c r="G241" s="636"/>
    </row>
    <row r="242" spans="1:7">
      <c r="A242" s="12"/>
      <c r="B242" s="12"/>
      <c r="D242" s="636"/>
      <c r="E242" s="636"/>
      <c r="F242" s="636"/>
      <c r="G242" s="636"/>
    </row>
    <row r="243" spans="1:7">
      <c r="A243" s="12"/>
      <c r="B243" s="12"/>
      <c r="D243" s="636"/>
      <c r="E243" s="636"/>
      <c r="F243" s="636"/>
      <c r="G243" s="636"/>
    </row>
    <row r="244" spans="1:7">
      <c r="D244" s="636"/>
      <c r="E244" s="636"/>
      <c r="F244" s="636"/>
    </row>
    <row r="245" spans="1:7">
      <c r="D245" s="636"/>
      <c r="E245" s="636"/>
      <c r="F245" s="636"/>
    </row>
    <row r="246" spans="1:7">
      <c r="D246" s="636"/>
      <c r="E246" s="636"/>
      <c r="F246" s="636"/>
    </row>
    <row r="247" spans="1:7">
      <c r="D247" s="636"/>
      <c r="E247" s="636"/>
      <c r="F247" s="636"/>
    </row>
  </sheetData>
  <protectedRanges>
    <protectedRange password="CC71" sqref="D10:G10" name="Диапазон1"/>
    <protectedRange sqref="B124:W124" name="Диапазон1_1"/>
    <protectedRange sqref="B110:B113 B116:C117 B105:D105 B106:F107 B108 W108 W110:W113 W117 F105 E105:E107 B103:B104 G105:W107 D103:W103" name="Диапазон1_2"/>
    <protectedRange sqref="D110:D113 D108 D116:D117" name="Диапазон1_2_1"/>
    <protectedRange sqref="E110:G113 E108:G108 E116:G117" name="Диапазон1_2_2"/>
    <protectedRange sqref="S110:V113 S108:V108 S117:V117 I110:Q113 I108:Q108 I117:Q117" name="Диапазон1_2_3"/>
    <protectedRange sqref="R110:R113 R108 R116:R117 H110:H113 H108 H116:H117" name="Диапазон1_2_4"/>
  </protectedRanges>
  <mergeCells count="19">
    <mergeCell ref="X6:X7"/>
    <mergeCell ref="A3:C3"/>
    <mergeCell ref="A6:A7"/>
    <mergeCell ref="B6:B7"/>
    <mergeCell ref="C6:C7"/>
    <mergeCell ref="H5:J5"/>
    <mergeCell ref="E6:E7"/>
    <mergeCell ref="D6:D7"/>
    <mergeCell ref="M5:W5"/>
    <mergeCell ref="F6:F7"/>
    <mergeCell ref="G6:G7"/>
    <mergeCell ref="H6:L6"/>
    <mergeCell ref="M6:Q6"/>
    <mergeCell ref="R6:V6"/>
    <mergeCell ref="A8:C8"/>
    <mergeCell ref="A19:C19"/>
    <mergeCell ref="A44:C44"/>
    <mergeCell ref="A94:M94"/>
    <mergeCell ref="A101:C101"/>
  </mergeCells>
  <dataValidations count="3">
    <dataValidation type="decimal" allowBlank="1" showInputMessage="1" showErrorMessage="1" errorTitle="Внимание" error="Допускается ввод только действительных чисел!" sqref="U57:V66 U53:V55 N57:O61 M56:M66 U68:V92 K9:K15 I17:L17 I9:J10 K57:L66 D26:G26 N56:Q56 D11:J15 K46:O49 L11:T11 V11 K68:O92 U9:U11 N17:Q17 S17:V17 N9:Q10 S9:T10 D22:G22 D9:G9 N63:O66 U46:V49 K52:O55 N12:V15">
      <formula1>-9.99999999999999E+23</formula1>
      <formula2>9.99999999999999E+23</formula2>
    </dataValidation>
    <dataValidation type="decimal" allowBlank="1" showInputMessage="1" showErrorMessage="1" error="Ввведеное значение неверно" sqref="D28:G42 D45:G92 H67:V67 D25:G25 D23:G23 H45:V45 H50:V51">
      <formula1>-1000000000000000</formula1>
      <formula2>1000000000000000</formula2>
    </dataValidation>
    <dataValidation allowBlank="1" showInputMessage="1" showErrorMessage="1" errorTitle="Внимание" error="Допускается ввод только действительных чисел!" sqref="O164 R27 H20:J20 H27:J27 H9:H10 H102:K102 H100:K100 H16:H17 D10:G10 D16:G18 L9:M10 L12:L15 R16:R17 V9:V10 R24:T24 C127:Q158 M12:M17 W9:X17 R20:T20 H24:J24 N24:O24 N20:O20 M21:M23 R9:R10 Q102:U102 M25:M42 R100:U100 B158"/>
  </dataValidations>
  <pageMargins left="0.28000000000000003" right="0.17" top="0.17" bottom="0.16" header="0.17" footer="0.16"/>
  <pageSetup paperSize="9" scale="45" fitToHeight="3" orientation="landscape" r:id="rId1"/>
  <rowBreaks count="2" manualBreakCount="2">
    <brk id="106" max="23" man="1"/>
    <brk id="1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</vt:lpstr>
      <vt:lpstr>протокол!Область_печати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2015-04-13T08:53:32Z</dcterms:created>
  <dcterms:modified xsi:type="dcterms:W3CDTF">2015-04-13T11:03:36Z</dcterms:modified>
</cp:coreProperties>
</file>