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435" windowWidth="28845" windowHeight="6480" tabRatio="489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передача'!$G$67:$J$67</definedName>
    <definedName name="EE_TOTAL_DISBALANCE">'46 - передача'!$F$67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передача'!$G$118:$J$118</definedName>
    <definedName name="POWER_TOTAL_DISBALANCE">'46 - передача'!$F$118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передача'!$C$122</definedName>
    <definedName name="ROW_MARKER_2">'46 - передача'!$C$140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<sst xmlns="http://schemas.openxmlformats.org/spreadsheetml/2006/main" count="7839" uniqueCount="837">
  <si>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</si>
  <si>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</si>
  <si>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</si>
  <si>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</si>
  <si>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</si>
  <si>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</si>
  <si>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</si>
  <si>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</si>
  <si>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</si>
  <si>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</si>
  <si>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</si>
  <si>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</si>
  <si>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</si>
  <si>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</si>
  <si>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</si>
  <si>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</si>
  <si>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</si>
  <si>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</si>
  <si>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</si>
  <si>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</si>
  <si>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</si>
  <si>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</si>
  <si>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</si>
  <si>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</si>
  <si>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</si>
  <si>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</si>
  <si>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</si>
  <si>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</si>
  <si>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</si>
  <si>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</si>
  <si>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</si>
  <si>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</si>
  <si>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</si>
  <si>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</si>
  <si>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</si>
  <si>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</si>
  <si>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</si>
  <si>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</si>
  <si>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</si>
  <si>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</si>
  <si>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</si>
  <si>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</si>
  <si>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</si>
  <si>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</si>
  <si>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</si>
  <si>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</si>
  <si>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</si>
  <si>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</si>
  <si>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</si>
  <si>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</si>
  <si>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</si>
  <si>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</si>
  <si>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</si>
  <si>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</si>
  <si>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</si>
  <si>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</si>
  <si>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</si>
  <si>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</si>
  <si>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</si>
  <si>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</si>
  <si>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</si>
  <si>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</si>
  <si>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</si>
  <si>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</si>
  <si>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</si>
  <si>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</si>
  <si>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</si>
  <si>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</si>
  <si>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</si>
  <si>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</si>
  <si>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</si>
  <si>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</si>
  <si>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</si>
  <si>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</si>
  <si>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</si>
  <si>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</si>
  <si>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</si>
  <si>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</si>
  <si>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</si>
  <si>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</si>
  <si>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</si>
  <si>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</si>
  <si>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</si>
  <si>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</si>
  <si>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</si>
  <si>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</si>
  <si>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</si>
  <si>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</si>
  <si>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</si>
  <si>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</si>
  <si>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</si>
  <si>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</si>
  <si>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</si>
  <si>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</si>
  <si>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</si>
  <si>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</si>
  <si>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</si>
  <si>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</si>
  <si>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</si>
  <si>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</si>
  <si>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</si>
  <si>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</si>
  <si>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</si>
  <si>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</si>
  <si>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</si>
  <si>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</si>
  <si>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</si>
  <si>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</si>
  <si>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</si>
  <si>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</si>
  <si>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</si>
  <si>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</si>
  <si>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</si>
  <si>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</si>
  <si>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</si>
  <si>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</si>
  <si>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</si>
  <si>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</si>
  <si>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</si>
  <si>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</si>
  <si>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</si>
  <si>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</si>
  <si>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</si>
  <si>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</si>
  <si>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</si>
  <si>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</si>
  <si>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</si>
  <si>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</si>
  <si>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</si>
  <si>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</si>
  <si>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</si>
  <si>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</si>
  <si>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</si>
  <si>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</si>
  <si>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</si>
  <si>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</si>
  <si>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</si>
  <si>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</si>
  <si>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</si>
  <si>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</si>
  <si>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</si>
  <si>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</si>
  <si>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</si>
  <si>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</si>
  <si>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</si>
  <si>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</si>
  <si>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</si>
  <si>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</si>
  <si>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</si>
  <si>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</si>
  <si>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</si>
  <si>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</si>
  <si>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</si>
  <si>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</si>
  <si>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</si>
  <si>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</si>
  <si>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</si>
  <si>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</si>
  <si>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</si>
  <si>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</si>
  <si>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</si>
  <si>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</si>
  <si>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</si>
  <si>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</si>
  <si>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</si>
  <si>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</si>
  <si>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</si>
  <si>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</si>
  <si>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</si>
  <si>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</si>
  <si>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</si>
  <si>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</si>
  <si>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</si>
  <si>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</si>
  <si>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</si>
  <si>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</si>
  <si>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</si>
  <si>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</si>
  <si>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</si>
  <si>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</si>
  <si>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</si>
  <si>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</si>
  <si>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</si>
  <si>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</si>
  <si>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</si>
  <si>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</si>
  <si>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</si>
  <si>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</si>
  <si>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</si>
  <si>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</si>
  <si>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</si>
  <si>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</si>
  <si>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</si>
  <si>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</si>
  <si>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</si>
  <si>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</si>
  <si>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</si>
  <si>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</si>
  <si>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</si>
  <si>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</si>
  <si>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</si>
  <si>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</si>
  <si>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</si>
  <si>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</si>
  <si>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</si>
  <si>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</si>
  <si>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</si>
  <si>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</si>
  <si>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</si>
  <si>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</si>
  <si>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</si>
  <si>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</si>
  <si>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</si>
  <si>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</si>
  <si>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</si>
  <si>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</si>
  <si>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</si>
  <si>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</si>
  <si>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</si>
  <si>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</si>
  <si>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</si>
  <si>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</si>
  <si>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</si>
  <si>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</si>
  <si>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</si>
  <si>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</si>
  <si>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</si>
  <si>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</si>
  <si>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</si>
  <si>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</si>
  <si>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</si>
  <si>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</si>
  <si>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</si>
  <si>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</si>
  <si>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</si>
  <si>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</si>
  <si>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</si>
  <si>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</si>
  <si>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</si>
  <si>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</si>
  <si>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</si>
  <si>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</si>
  <si>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</si>
  <si>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</si>
  <si>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</si>
  <si>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</si>
  <si>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</si>
  <si>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</si>
  <si>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</si>
  <si>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</si>
  <si>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</si>
  <si>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</si>
  <si>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</si>
  <si>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</si>
  <si>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</si>
  <si>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</si>
  <si>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</si>
  <si>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</si>
  <si>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</si>
  <si>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</si>
  <si>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</si>
  <si>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</si>
  <si>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</si>
  <si>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</si>
  <si>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</si>
  <si>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</si>
  <si>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</si>
  <si>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</si>
  <si>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</si>
  <si>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</si>
  <si>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</si>
  <si>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</si>
  <si>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</si>
  <si>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</si>
  <si>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</si>
  <si>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</si>
  <si>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</si>
  <si>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</si>
  <si>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</si>
  <si>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</si>
  <si>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</si>
  <si>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</si>
  <si>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</si>
  <si>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</si>
  <si>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</si>
  <si>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</si>
  <si>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</si>
  <si>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</si>
  <si>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</si>
  <si>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</si>
  <si>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</si>
  <si>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</si>
  <si>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</si>
  <si>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</si>
  <si>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</si>
  <si>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</si>
  <si>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</si>
  <si>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</si>
  <si>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</si>
  <si>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</si>
  <si>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</si>
  <si>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</si>
  <si>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</si>
  <si>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</si>
  <si>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</si>
  <si>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</si>
  <si>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</si>
  <si>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</si>
  <si>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</si>
  <si>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</si>
  <si>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</si>
  <si>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</si>
  <si>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</si>
  <si>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</si>
  <si>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</si>
  <si>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</si>
  <si>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</si>
  <si>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</si>
  <si>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</si>
  <si>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</si>
  <si>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</si>
  <si>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</si>
  <si>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</si>
  <si>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</si>
  <si>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</si>
  <si>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</si>
  <si>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</si>
  <si>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</si>
  <si>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</si>
  <si>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</si>
  <si>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</si>
  <si>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</si>
  <si>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</si>
  <si>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</si>
  <si>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</si>
  <si>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</si>
  <si>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</si>
  <si>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</si>
  <si>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</si>
  <si>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</si>
  <si>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</si>
  <si>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</si>
  <si>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</si>
  <si>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</si>
  <si>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</si>
  <si>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</si>
  <si>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</si>
  <si>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</si>
  <si>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</si>
  <si>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</si>
  <si>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</si>
  <si>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</si>
  <si>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</si>
  <si>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</si>
  <si>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</si>
  <si>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</si>
  <si>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</si>
  <si>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</si>
  <si>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</si>
  <si>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</si>
  <si>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</si>
  <si>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</si>
  <si>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</si>
  <si>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</si>
  <si>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</si>
  <si>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</si>
  <si>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</si>
  <si>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</si>
  <si>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</si>
  <si>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</si>
  <si>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</si>
  <si>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</si>
  <si>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</si>
  <si>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</si>
  <si>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</si>
  <si>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</si>
  <si>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</si>
  <si>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</si>
  <si>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</si>
  <si>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</si>
  <si>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</si>
  <si>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</si>
  <si>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</si>
  <si>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</si>
  <si>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</si>
  <si>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</si>
  <si>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</si>
  <si>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</si>
  <si>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</si>
  <si>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</si>
  <si>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</si>
  <si>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</si>
  <si>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</si>
  <si>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</si>
  <si>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</si>
  <si>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</si>
  <si>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</si>
  <si>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</si>
  <si>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</si>
  <si>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</si>
  <si>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</si>
  <si>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</si>
  <si>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</si>
  <si>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</si>
  <si>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</si>
  <si>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</si>
  <si>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</si>
  <si>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</si>
  <si>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</si>
  <si>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</si>
  <si>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</si>
  <si>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</si>
  <si>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</si>
  <si>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</si>
  <si>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</si>
  <si>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</si>
  <si>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</si>
  <si>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</si>
  <si>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</si>
  <si>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</si>
  <si>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</si>
  <si>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</si>
  <si>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</si>
  <si>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</si>
  <si>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</si>
  <si>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</si>
  <si>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</si>
  <si>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</si>
  <si>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</si>
  <si>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</si>
  <si>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</si>
  <si>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</si>
  <si>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</si>
  <si>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</si>
  <si>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</si>
  <si>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</si>
  <si>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</si>
  <si>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</si>
  <si>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</si>
  <si>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</si>
  <si>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</si>
  <si>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</si>
  <si>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</si>
  <si>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</si>
  <si>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</si>
  <si>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</si>
  <si>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</si>
  <si>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</si>
  <si>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</si>
  <si>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</si>
  <si>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</si>
  <si>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</si>
  <si>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</si>
  <si>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</si>
  <si>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</si>
  <si>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</si>
  <si>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</si>
  <si>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</si>
  <si>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</si>
  <si>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</si>
  <si>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</si>
  <si>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</si>
  <si>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</si>
  <si>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</si>
  <si>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</si>
  <si>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</si>
  <si>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</si>
  <si>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</si>
  <si>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</si>
  <si>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</si>
  <si>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</si>
  <si>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</si>
  <si>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</si>
  <si>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</si>
  <si>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</si>
  <si>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</si>
  <si>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</si>
  <si>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</si>
  <si>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</si>
  <si>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</si>
  <si>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</si>
  <si>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</si>
  <si>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</si>
  <si>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</si>
  <si>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</si>
  <si>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</si>
  <si>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</si>
  <si>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</si>
  <si>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</si>
  <si>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</si>
  <si>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</si>
  <si>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</si>
  <si>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</si>
  <si>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</si>
  <si>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</si>
  <si>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</si>
  <si>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</si>
  <si>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</si>
  <si>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</si>
  <si>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</si>
  <si>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</si>
  <si>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</si>
  <si>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</si>
  <si>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</si>
  <si>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</si>
  <si>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</si>
  <si>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</si>
  <si>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</si>
  <si>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</si>
  <si>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</si>
  <si>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</si>
  <si>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</si>
  <si>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</si>
  <si>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</si>
  <si>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</si>
  <si>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</si>
  <si>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</si>
  <si>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</si>
  <si>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</si>
  <si>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</si>
  <si>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</si>
  <si>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</si>
  <si>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</si>
  <si>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</si>
  <si>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</si>
  <si>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</si>
  <si>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</si>
  <si>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</si>
  <si>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</si>
  <si>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</si>
  <si>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</si>
  <si>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</si>
  <si>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</si>
  <si>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</si>
  <si>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</si>
  <si>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</si>
  <si>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</si>
  <si>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</si>
  <si>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</si>
  <si>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</si>
  <si>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</si>
  <si>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</si>
  <si>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</si>
  <si>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</si>
  <si>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</si>
  <si>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</si>
  <si>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</si>
  <si>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</si>
  <si>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</si>
  <si>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</si>
  <si>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</si>
  <si>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</si>
  <si>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</si>
  <si>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</si>
  <si>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</si>
  <si>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</si>
  <si>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</si>
  <si>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</si>
  <si>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</si>
  <si>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</si>
  <si>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</si>
  <si>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</si>
  <si>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</si>
  <si>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</si>
  <si>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</si>
  <si>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</si>
  <si>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</si>
  <si>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</si>
  <si>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</si>
  <si>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</si>
  <si>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</si>
  <si>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</si>
  <si>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</si>
  <si>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</si>
  <si>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</si>
  <si>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</si>
  <si>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</si>
  <si>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</si>
  <si>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</si>
  <si>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</si>
  <si>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</si>
  <si>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</si>
  <si>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</si>
  <si>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</si>
  <si>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</si>
  <si>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</si>
  <si>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</si>
  <si>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</si>
  <si>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</si>
  <si>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</si>
  <si>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</si>
  <si>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</si>
  <si>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</si>
  <si>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</si>
  <si>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</si>
  <si>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</si>
  <si>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</si>
  <si>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</si>
  <si>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</si>
  <si>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</si>
  <si>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</si>
  <si>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</si>
  <si>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</si>
  <si>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</si>
  <si>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</si>
  <si>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</si>
  <si>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</si>
  <si>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</si>
  <si>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</si>
  <si>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</si>
  <si>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</si>
  <si>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</si>
  <si>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</si>
  <si>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</si>
  <si>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</si>
  <si>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</si>
  <si>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</si>
  <si>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</si>
  <si>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</si>
  <si>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</si>
  <si>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</si>
  <si>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</si>
  <si>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</si>
  <si>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</si>
  <si>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</si>
  <si>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</si>
  <si>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</si>
  <si>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</si>
  <si>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</si>
  <si>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</si>
  <si>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</si>
  <si>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</si>
  <si>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</si>
  <si>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</si>
  <si>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</si>
  <si>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</si>
  <si>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</si>
  <si>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</si>
  <si>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</si>
  <si>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</si>
  <si>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</si>
  <si>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</si>
  <si>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</si>
  <si>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</si>
  <si>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</si>
  <si>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</si>
  <si>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</si>
  <si>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</si>
  <si>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</si>
  <si>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</si>
  <si>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</si>
  <si>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</si>
  <si>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</si>
  <si>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</si>
  <si>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</si>
  <si>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</si>
  <si>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</si>
  <si>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</si>
  <si>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</si>
  <si>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</si>
  <si>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</si>
  <si>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</si>
  <si>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</si>
  <si>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</si>
  <si>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</si>
  <si>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</si>
  <si>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</si>
  <si>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</si>
  <si>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</si>
  <si>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</si>
  <si>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</si>
  <si>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</si>
  <si>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</si>
  <si>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</si>
  <si>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</si>
  <si>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</si>
  <si>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</si>
  <si>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</si>
  <si>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</si>
  <si>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</si>
  <si>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</si>
  <si>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</si>
  <si>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</si>
  <si>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</si>
  <si>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</si>
  <si>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</si>
  <si>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</si>
  <si>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</si>
  <si>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</si>
  <si>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</si>
  <si>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</si>
  <si>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</si>
  <si>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</si>
  <si>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</si>
  <si>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</si>
  <si>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</si>
  <si>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</si>
  <si>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</si>
  <si>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</si>
  <si>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</si>
  <si>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</si>
  <si>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</si>
  <si>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</si>
  <si>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</si>
  <si>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</si>
  <si>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</si>
  <si>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</si>
  <si>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</si>
  <si>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</si>
  <si>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</si>
  <si>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</si>
  <si>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</si>
  <si>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</si>
  <si>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</si>
  <si>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</si>
  <si>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</si>
  <si>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</si>
  <si>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</si>
  <si>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</si>
  <si>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</si>
  <si>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</si>
  <si>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</si>
  <si>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</si>
  <si>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</si>
  <si>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</si>
  <si>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</si>
  <si>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</si>
  <si>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</si>
  <si>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</si>
  <si>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</si>
  <si>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</si>
  <si>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</si>
  <si>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</si>
  <si>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</si>
  <si>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</si>
  <si>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</si>
  <si>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</si>
  <si>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</si>
  <si>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</si>
  <si>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</si>
  <si>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</si>
  <si>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</si>
  <si>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</si>
  <si>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</si>
  <si>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</si>
  <si>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</si>
  <si>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</si>
  <si>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</si>
  <si>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</si>
  <si>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</si>
  <si>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</si>
  <si>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</si>
  <si>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</si>
  <si>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</si>
  <si>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</si>
  <si>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</si>
  <si>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</si>
  <si>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</si>
  <si>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</si>
  <si>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</si>
  <si>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</si>
  <si>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</si>
  <si>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</si>
  <si>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</si>
  <si>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</si>
  <si>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</si>
  <si>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</si>
  <si>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</si>
  <si>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</si>
  <si>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</si>
  <si>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</si>
  <si>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</si>
  <si>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</si>
  <si>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</si>
  <si>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</si>
  <si>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</si>
  <si>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</si>
  <si>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</si>
  <si>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</si>
  <si>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</si>
  <si>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</si>
  <si>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</si>
  <si>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</si>
  <si>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</si>
  <si>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</si>
  <si>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</si>
  <si>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</si>
  <si>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</si>
  <si>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</si>
  <si>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</si>
  <si>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</si>
  <si>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</si>
  <si>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</si>
  <si>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</si>
  <si>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</si>
  <si>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</si>
  <si>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</si>
  <si>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</si>
  <si>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</si>
  <si>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</si>
  <si>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</si>
  <si>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</si>
  <si>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</si>
  <si>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</si>
  <si>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</si>
  <si>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</si>
  <si>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</si>
  <si>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</si>
  <si>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</si>
  <si>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</si>
  <si>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</si>
  <si>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</si>
  <si>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</si>
  <si>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</si>
  <si>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</si>
  <si>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625046, г. Тюмень, ул. 30 лет Победы д. 133</t>
  </si>
  <si>
    <t>Корнилов Геннадий Вениаминович</t>
  </si>
  <si>
    <t>8 (3452) 37-45-12</t>
  </si>
  <si>
    <t>Баландина Ирина Владимировна</t>
  </si>
  <si>
    <t>8 (3452) 37-45-12, 37-19-59</t>
  </si>
  <si>
    <t>Мартыненко Татьяна Николаевна</t>
  </si>
  <si>
    <t>Инженер ПТО</t>
  </si>
  <si>
    <t>tesk72@mail.ru</t>
  </si>
  <si>
    <t>Удалить</t>
  </si>
  <si>
    <t>1.2.1</t>
  </si>
  <si>
    <t>1.2.2</t>
  </si>
  <si>
    <t>1.2.3</t>
  </si>
  <si>
    <t>1.2.4</t>
  </si>
  <si>
    <t>1.2.5</t>
  </si>
  <si>
    <t>1.2.6</t>
  </si>
  <si>
    <t>3.1.1</t>
  </si>
  <si>
    <t>3.1.2</t>
  </si>
  <si>
    <t>3.1.3</t>
  </si>
  <si>
    <t>3.2.1</t>
  </si>
  <si>
    <t>1.1.1</t>
  </si>
  <si>
    <t>1.1.2</t>
  </si>
  <si>
    <t>1.1.3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</si>
</sst>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43" applyNumberFormat="1" applyFont="1" applyFill="1" applyBorder="1" applyAlignment="1" applyProtection="1">
      <alignment horizontal="right" vertical="center"/>
      <protection/>
    </xf>
    <xf numFmtId="177" fontId="18" fillId="4" borderId="32" xfId="243" applyNumberFormat="1" applyFont="1" applyFill="1" applyBorder="1" applyAlignment="1" applyProtection="1">
      <alignment horizontal="right" vertical="center"/>
      <protection/>
    </xf>
    <xf numFmtId="177" fontId="18" fillId="4" borderId="31" xfId="243" applyNumberFormat="1" applyFont="1" applyFill="1" applyBorder="1" applyAlignment="1" applyProtection="1">
      <alignment horizontal="right" vertical="center"/>
      <protection/>
    </xf>
    <xf numFmtId="177" fontId="18" fillId="4" borderId="36" xfId="243" applyNumberFormat="1" applyFont="1" applyFill="1" applyBorder="1" applyAlignment="1" applyProtection="1">
      <alignment horizontal="right" vertical="center"/>
      <protection/>
    </xf>
    <xf numFmtId="177" fontId="18" fillId="22" borderId="13" xfId="244" applyNumberFormat="1" applyFont="1" applyFill="1" applyBorder="1" applyAlignment="1" applyProtection="1">
      <alignment vertical="center"/>
      <protection locked="0"/>
    </xf>
    <xf numFmtId="177" fontId="18" fillId="22" borderId="27" xfId="244" applyNumberFormat="1" applyFont="1" applyFill="1" applyBorder="1" applyAlignment="1" applyProtection="1">
      <alignment vertical="center"/>
      <protection locked="0"/>
    </xf>
    <xf numFmtId="177" fontId="18" fillId="4" borderId="27" xfId="243" applyNumberFormat="1" applyFont="1" applyFill="1" applyBorder="1" applyAlignment="1" applyProtection="1">
      <alignment horizontal="right" vertical="center"/>
      <protection/>
    </xf>
    <xf numFmtId="177" fontId="18" fillId="4" borderId="13" xfId="243" applyNumberFormat="1" applyFont="1" applyFill="1" applyBorder="1" applyAlignment="1" applyProtection="1">
      <alignment horizontal="right" vertical="center"/>
      <protection/>
    </xf>
    <xf numFmtId="177" fontId="18" fillId="22" borderId="61" xfId="244" applyNumberFormat="1" applyFont="1" applyFill="1" applyBorder="1" applyAlignment="1" applyProtection="1">
      <alignment vertical="center"/>
      <protection locked="0"/>
    </xf>
    <xf numFmtId="177" fontId="18" fillId="4" borderId="45" xfId="243" applyNumberFormat="1" applyFont="1" applyFill="1" applyBorder="1" applyAlignment="1" applyProtection="1">
      <alignment horizontal="right" vertical="center"/>
      <protection/>
    </xf>
    <xf numFmtId="177" fontId="18" fillId="4" borderId="24" xfId="243" applyNumberFormat="1" applyFont="1" applyFill="1" applyBorder="1" applyAlignment="1" applyProtection="1">
      <alignment horizontal="right" vertical="center"/>
      <protection/>
    </xf>
    <xf numFmtId="177" fontId="18" fillId="4" borderId="28" xfId="243" applyNumberFormat="1" applyFont="1" applyFill="1" applyBorder="1" applyAlignment="1" applyProtection="1">
      <alignment horizontal="right" vertical="center"/>
      <protection/>
    </xf>
    <xf numFmtId="177" fontId="18" fillId="4" borderId="19" xfId="243" applyNumberFormat="1" applyFont="1" applyFill="1" applyBorder="1" applyAlignment="1" applyProtection="1">
      <alignment horizontal="right" vertical="center"/>
      <protection/>
    </xf>
    <xf numFmtId="177" fontId="18" fillId="4" borderId="43" xfId="243" applyNumberFormat="1" applyFont="1" applyFill="1" applyBorder="1" applyAlignment="1" applyProtection="1">
      <alignment horizontal="right" vertical="center"/>
      <protection/>
    </xf>
    <xf numFmtId="177" fontId="18" fillId="4" borderId="61" xfId="243" applyNumberFormat="1" applyFont="1" applyFill="1" applyBorder="1" applyAlignment="1" applyProtection="1">
      <alignment horizontal="right" vertical="center"/>
      <protection/>
    </xf>
    <xf numFmtId="177" fontId="18" fillId="4" borderId="48" xfId="243" applyNumberFormat="1" applyFont="1" applyFill="1" applyBorder="1" applyAlignment="1" applyProtection="1">
      <alignment horizontal="right" vertical="center"/>
      <protection/>
    </xf>
    <xf numFmtId="177" fontId="18" fillId="4" borderId="62" xfId="243" applyNumberFormat="1" applyFont="1" applyFill="1" applyBorder="1" applyAlignment="1" applyProtection="1">
      <alignment horizontal="right" vertical="center"/>
      <protection/>
    </xf>
    <xf numFmtId="177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814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M15" sqref="M15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55" t="str">
        <f>version</f>
        <v>Версия 2.1.1</v>
      </c>
      <c r="H3" s="256"/>
      <c r="M3" s="50" t="s">
        <v>127</v>
      </c>
      <c r="N3" s="1">
        <f>N2-1</f>
        <v>2019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504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505</v>
      </c>
      <c r="G12" s="266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506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0" t="s">
        <v>22</v>
      </c>
      <c r="F19" s="261"/>
      <c r="G19" s="40" t="s">
        <v>815</v>
      </c>
      <c r="H19" s="56"/>
    </row>
    <row r="20" spans="1:8" ht="30" customHeight="1">
      <c r="A20" s="62"/>
      <c r="D20" s="55"/>
      <c r="E20" s="273" t="s">
        <v>23</v>
      </c>
      <c r="F20" s="274"/>
      <c r="G20" s="40" t="s">
        <v>815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8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F58" sqref="F58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15789.476</v>
      </c>
      <c r="G18" s="222">
        <f>SUM(G19,G20,G29,G32)</f>
        <v>5585.715</v>
      </c>
      <c r="H18" s="222">
        <f>SUM(H19,H20,H29,H32)</f>
        <v>0</v>
      </c>
      <c r="I18" s="222">
        <f>SUM(I19,I20,I29,I32)</f>
        <v>10203.761</v>
      </c>
      <c r="J18" s="223">
        <f>SUM(J19,J20,J29,J32)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15789.476</v>
      </c>
      <c r="G20" s="224">
        <f>SUM(G21:G28)</f>
        <v>5585.715</v>
      </c>
      <c r="H20" s="224">
        <f>SUM(H21:H28)</f>
        <v>0</v>
      </c>
      <c r="I20" s="224">
        <f>SUM(I21:I28)</f>
        <v>10203.761</v>
      </c>
      <c r="J20" s="227">
        <f>SUM(J21:J28)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 aca="true" t="shared" si="0" ref="F22:F27">SUM(G22:J22)</f>
        <v>7148.872</v>
      </c>
      <c r="G22" s="225">
        <v>5585.715</v>
      </c>
      <c r="H22" s="225"/>
      <c r="I22" s="225">
        <v>1563.157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719</v>
      </c>
      <c r="F23" s="224">
        <f t="shared" si="0"/>
        <v>6039.396</v>
      </c>
      <c r="G23" s="225"/>
      <c r="H23" s="225"/>
      <c r="I23" s="225">
        <v>6039.396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507</v>
      </c>
      <c r="F24" s="224">
        <f t="shared" si="0"/>
        <v>141.849</v>
      </c>
      <c r="G24" s="225"/>
      <c r="H24" s="225"/>
      <c r="I24" s="225">
        <v>141.849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 t="shared" si="0"/>
        <v>1543.003</v>
      </c>
      <c r="G25" s="225"/>
      <c r="H25" s="225"/>
      <c r="I25" s="225">
        <v>1543.003</v>
      </c>
      <c r="J25" s="226"/>
      <c r="K25" s="149"/>
    </row>
    <row r="26" spans="1:11" s="172" customFormat="1" ht="36" customHeight="1">
      <c r="A26" s="147"/>
      <c r="B26" s="129"/>
      <c r="C26" s="218" t="s">
        <v>823</v>
      </c>
      <c r="D26" s="111" t="s">
        <v>828</v>
      </c>
      <c r="E26" s="153" t="s">
        <v>619</v>
      </c>
      <c r="F26" s="224">
        <f t="shared" si="0"/>
        <v>265.636</v>
      </c>
      <c r="G26" s="225"/>
      <c r="H26" s="225"/>
      <c r="I26" s="225">
        <v>265.636</v>
      </c>
      <c r="J26" s="226"/>
      <c r="K26" s="149"/>
    </row>
    <row r="27" spans="1:11" s="172" customFormat="1" ht="15" customHeight="1">
      <c r="A27" s="147"/>
      <c r="B27" s="129"/>
      <c r="C27" s="218" t="s">
        <v>823</v>
      </c>
      <c r="D27" s="111" t="s">
        <v>829</v>
      </c>
      <c r="E27" s="153" t="s">
        <v>539</v>
      </c>
      <c r="F27" s="224">
        <f t="shared" si="0"/>
        <v>650.72</v>
      </c>
      <c r="G27" s="225"/>
      <c r="H27" s="225"/>
      <c r="I27" s="225">
        <v>650.72</v>
      </c>
      <c r="J27" s="226"/>
      <c r="K27" s="149"/>
    </row>
    <row r="28" spans="1:11" s="172" customFormat="1" ht="15" customHeight="1">
      <c r="A28" s="147"/>
      <c r="B28" s="129"/>
      <c r="C28" s="148"/>
      <c r="D28" s="156"/>
      <c r="E28" s="146" t="s">
        <v>196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224">
        <f>SUM(G29:J29)</f>
        <v>0</v>
      </c>
      <c r="G29" s="224">
        <f>SUM(G30:G31)</f>
        <v>0</v>
      </c>
      <c r="H29" s="224">
        <f>SUM(H30:H31)</f>
        <v>0</v>
      </c>
      <c r="I29" s="224">
        <f>SUM(I30:I31)</f>
        <v>0</v>
      </c>
      <c r="J29" s="227">
        <f>SUM(J30:J31)</f>
        <v>0</v>
      </c>
      <c r="K29" s="104"/>
    </row>
    <row r="30" spans="1:11" s="172" customFormat="1" ht="15" customHeight="1" hidden="1">
      <c r="A30" s="147"/>
      <c r="B30" s="129"/>
      <c r="C30" s="148"/>
      <c r="D30" s="154" t="s">
        <v>190</v>
      </c>
      <c r="E30" s="150"/>
      <c r="F30" s="150"/>
      <c r="G30" s="150"/>
      <c r="H30" s="150"/>
      <c r="I30" s="150"/>
      <c r="J30" s="155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6777.765</v>
      </c>
      <c r="G33" s="132"/>
      <c r="H33" s="228">
        <f>H34</f>
        <v>0</v>
      </c>
      <c r="I33" s="228">
        <f>I34+I35</f>
        <v>5585.715</v>
      </c>
      <c r="J33" s="227">
        <f>J34+J35+J36</f>
        <v>1192.05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5585.715</v>
      </c>
      <c r="G34" s="132"/>
      <c r="H34" s="225"/>
      <c r="I34" s="225">
        <v>5585.715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1192.05</v>
      </c>
      <c r="G36" s="133"/>
      <c r="H36" s="133"/>
      <c r="I36" s="133"/>
      <c r="J36" s="229">
        <v>1192.05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15428.704999999998</v>
      </c>
      <c r="G38" s="228">
        <f>SUM(G39,G45,G49,G52,G55)</f>
        <v>0</v>
      </c>
      <c r="H38" s="228">
        <f>SUM(H39,H45,H49,H52,H55)</f>
        <v>0</v>
      </c>
      <c r="I38" s="228">
        <f>SUM(I39,I45,I49,I52,I55)</f>
        <v>14236.654999999999</v>
      </c>
      <c r="J38" s="227">
        <f>SUM(J39,J45,J49,J52,J55)</f>
        <v>1192.05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15204.255999999998</v>
      </c>
      <c r="G39" s="224">
        <f>SUM(G40:G44)</f>
        <v>0</v>
      </c>
      <c r="H39" s="224">
        <f>SUM(H40:H44)</f>
        <v>0</v>
      </c>
      <c r="I39" s="224">
        <f>SUM(I40:I44)</f>
        <v>14012.205999999998</v>
      </c>
      <c r="J39" s="227">
        <f>SUM(J40:J44)</f>
        <v>1192.05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9793.525</v>
      </c>
      <c r="G41" s="225"/>
      <c r="H41" s="225"/>
      <c r="I41" s="225">
        <v>8691.006</v>
      </c>
      <c r="J41" s="226">
        <v>1102.519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5401.48</v>
      </c>
      <c r="G42" s="225"/>
      <c r="H42" s="225"/>
      <c r="I42" s="225">
        <v>5321.2</v>
      </c>
      <c r="J42" s="226">
        <v>80.28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832</v>
      </c>
      <c r="E43" s="153" t="s">
        <v>761</v>
      </c>
      <c r="F43" s="224">
        <f>SUM(G43:J43)</f>
        <v>9.251</v>
      </c>
      <c r="G43" s="225"/>
      <c r="H43" s="225"/>
      <c r="I43" s="225"/>
      <c r="J43" s="226">
        <v>9.251</v>
      </c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224.449</v>
      </c>
      <c r="G45" s="224">
        <f>SUM(G46:G48)</f>
        <v>0</v>
      </c>
      <c r="H45" s="224">
        <f>SUM(H46:H48)</f>
        <v>0</v>
      </c>
      <c r="I45" s="224">
        <f>SUM(I46:I48)</f>
        <v>224.449</v>
      </c>
      <c r="J45" s="227">
        <f>SUM(J46:J48)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833</v>
      </c>
      <c r="E47" s="153" t="s">
        <v>719</v>
      </c>
      <c r="F47" s="224">
        <f>SUM(G47:J47)</f>
        <v>224.449</v>
      </c>
      <c r="G47" s="225"/>
      <c r="H47" s="225"/>
      <c r="I47" s="225">
        <v>224.449</v>
      </c>
      <c r="J47" s="226"/>
      <c r="K47" s="149"/>
    </row>
    <row r="48" spans="1:11" s="172" customFormat="1" ht="15" customHeight="1">
      <c r="A48" s="147"/>
      <c r="B48" s="129"/>
      <c r="C48" s="148"/>
      <c r="D48" s="156"/>
      <c r="E48" s="146" t="s">
        <v>196</v>
      </c>
      <c r="F48" s="152"/>
      <c r="G48" s="152"/>
      <c r="H48" s="152"/>
      <c r="I48" s="152"/>
      <c r="J48" s="157"/>
      <c r="K48" s="149"/>
    </row>
    <row r="49" spans="1:11" ht="24" customHeight="1">
      <c r="A49" s="127"/>
      <c r="B49" s="128"/>
      <c r="C49" s="103"/>
      <c r="D49" s="111" t="s">
        <v>175</v>
      </c>
      <c r="E49" s="94" t="s">
        <v>150</v>
      </c>
      <c r="F49" s="224">
        <f>SUM(G49:J49)</f>
        <v>0</v>
      </c>
      <c r="G49" s="224">
        <f>SUM(G50:G51)</f>
        <v>0</v>
      </c>
      <c r="H49" s="224">
        <f>SUM(H50:H51)</f>
        <v>0</v>
      </c>
      <c r="I49" s="224">
        <f>SUM(I50:I51)</f>
        <v>0</v>
      </c>
      <c r="J49" s="227">
        <f>SUM(J50:J51)</f>
        <v>0</v>
      </c>
      <c r="K49" s="104"/>
    </row>
    <row r="50" spans="1:11" s="172" customFormat="1" ht="15" customHeight="1" hidden="1">
      <c r="A50" s="147"/>
      <c r="B50" s="129"/>
      <c r="C50" s="148"/>
      <c r="D50" s="154" t="s">
        <v>193</v>
      </c>
      <c r="E50" s="150"/>
      <c r="F50" s="150"/>
      <c r="G50" s="150"/>
      <c r="H50" s="150"/>
      <c r="I50" s="150"/>
      <c r="J50" s="155"/>
      <c r="K50" s="149"/>
    </row>
    <row r="51" spans="1:11" s="172" customFormat="1" ht="15" customHeight="1">
      <c r="A51" s="147"/>
      <c r="B51" s="129"/>
      <c r="C51" s="148"/>
      <c r="D51" s="156"/>
      <c r="E51" s="146" t="s">
        <v>195</v>
      </c>
      <c r="F51" s="152"/>
      <c r="G51" s="152"/>
      <c r="H51" s="152"/>
      <c r="I51" s="152"/>
      <c r="J51" s="157"/>
      <c r="K51" s="149"/>
    </row>
    <row r="52" spans="3:11" ht="24" customHeight="1">
      <c r="C52" s="148"/>
      <c r="D52" s="111" t="s">
        <v>176</v>
      </c>
      <c r="E52" s="175" t="s">
        <v>207</v>
      </c>
      <c r="F52" s="228">
        <f>SUM(G52:J52)</f>
        <v>0</v>
      </c>
      <c r="G52" s="228">
        <f>SUM(G53:G54)</f>
        <v>0</v>
      </c>
      <c r="H52" s="228">
        <f>SUM(H53:H54)</f>
        <v>0</v>
      </c>
      <c r="I52" s="228">
        <f>SUM(I53:I54)</f>
        <v>0</v>
      </c>
      <c r="J52" s="227">
        <f>SUM(J53:J54)</f>
        <v>0</v>
      </c>
      <c r="K52" s="149"/>
    </row>
    <row r="53" spans="1:11" s="172" customFormat="1" ht="15" customHeight="1" hidden="1">
      <c r="A53" s="147"/>
      <c r="B53" s="129"/>
      <c r="C53" s="148"/>
      <c r="D53" s="154" t="s">
        <v>241</v>
      </c>
      <c r="E53" s="150"/>
      <c r="F53" s="150"/>
      <c r="G53" s="150"/>
      <c r="H53" s="150"/>
      <c r="I53" s="150"/>
      <c r="J53" s="155"/>
      <c r="K53" s="149"/>
    </row>
    <row r="54" spans="3:11" ht="15" customHeight="1">
      <c r="C54" s="148"/>
      <c r="D54" s="183"/>
      <c r="E54" s="146" t="s">
        <v>210</v>
      </c>
      <c r="F54" s="184"/>
      <c r="G54" s="184"/>
      <c r="H54" s="184"/>
      <c r="I54" s="184"/>
      <c r="J54" s="185"/>
      <c r="K54" s="149"/>
    </row>
    <row r="55" spans="1:11" ht="24" customHeight="1">
      <c r="A55" s="127"/>
      <c r="B55" s="128"/>
      <c r="C55" s="103"/>
      <c r="D55" s="111" t="s">
        <v>246</v>
      </c>
      <c r="E55" s="94" t="s">
        <v>248</v>
      </c>
      <c r="F55" s="224">
        <f>SUM(G55:J55)</f>
        <v>0</v>
      </c>
      <c r="G55" s="224">
        <f>SUM(G56:G57)</f>
        <v>0</v>
      </c>
      <c r="H55" s="224">
        <f>SUM(H56:H57)</f>
        <v>0</v>
      </c>
      <c r="I55" s="224">
        <f>SUM(I56:I57)</f>
        <v>0</v>
      </c>
      <c r="J55" s="227">
        <f>SUM(J56:J57)</f>
        <v>0</v>
      </c>
      <c r="K55" s="104"/>
    </row>
    <row r="56" spans="1:11" s="172" customFormat="1" ht="15" customHeight="1" hidden="1">
      <c r="A56" s="147"/>
      <c r="B56" s="129"/>
      <c r="C56" s="148"/>
      <c r="D56" s="154" t="s">
        <v>247</v>
      </c>
      <c r="E56" s="150"/>
      <c r="F56" s="150"/>
      <c r="G56" s="150"/>
      <c r="H56" s="150"/>
      <c r="I56" s="150"/>
      <c r="J56" s="155"/>
      <c r="K56" s="149"/>
    </row>
    <row r="57" spans="1:11" s="172" customFormat="1" ht="15" customHeight="1">
      <c r="A57" s="147"/>
      <c r="B57" s="129"/>
      <c r="C57" s="148"/>
      <c r="D57" s="156"/>
      <c r="E57" s="146" t="s">
        <v>196</v>
      </c>
      <c r="F57" s="152"/>
      <c r="G57" s="152"/>
      <c r="H57" s="152"/>
      <c r="I57" s="152"/>
      <c r="J57" s="157"/>
      <c r="K57" s="149"/>
    </row>
    <row r="58" spans="1:11" ht="30" customHeight="1">
      <c r="A58" s="127"/>
      <c r="B58" s="128"/>
      <c r="C58" s="103"/>
      <c r="D58" s="111" t="s">
        <v>177</v>
      </c>
      <c r="E58" s="95" t="s">
        <v>152</v>
      </c>
      <c r="F58" s="224">
        <f>SUM(G58:I58)</f>
        <v>0</v>
      </c>
      <c r="G58" s="228">
        <f>SUM(G34:J34)</f>
        <v>5585.715</v>
      </c>
      <c r="H58" s="228">
        <f>SUM(G35:J35)</f>
        <v>0</v>
      </c>
      <c r="I58" s="228">
        <f>SUM(G36:J36)</f>
        <v>1192.05</v>
      </c>
      <c r="J58" s="136"/>
      <c r="K58" s="104"/>
    </row>
    <row r="59" spans="1:11" ht="30" customHeight="1">
      <c r="A59" s="127"/>
      <c r="B59" s="128"/>
      <c r="C59" s="103"/>
      <c r="D59" s="111" t="s">
        <v>178</v>
      </c>
      <c r="E59" s="95" t="s">
        <v>151</v>
      </c>
      <c r="F59" s="224">
        <f>SUM(G59:J59)</f>
        <v>0</v>
      </c>
      <c r="G59" s="225"/>
      <c r="H59" s="225"/>
      <c r="I59" s="225"/>
      <c r="J59" s="226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179</v>
      </c>
      <c r="E61" s="95" t="s">
        <v>153</v>
      </c>
      <c r="F61" s="224">
        <f aca="true" t="shared" si="1" ref="F61:F67">SUM(G61:J61)</f>
        <v>360.771</v>
      </c>
      <c r="G61" s="228">
        <f>SUM(G62:G63)</f>
        <v>0</v>
      </c>
      <c r="H61" s="228">
        <f>SUM(H62:H63)</f>
        <v>0</v>
      </c>
      <c r="I61" s="228">
        <f>SUM(I62:I63)</f>
        <v>360.771</v>
      </c>
      <c r="J61" s="227">
        <f>SUM(J62:J63)</f>
        <v>0</v>
      </c>
      <c r="K61" s="104"/>
    </row>
    <row r="62" spans="1:11" ht="24" customHeight="1">
      <c r="A62" s="127"/>
      <c r="B62" s="128"/>
      <c r="C62" s="103"/>
      <c r="D62" s="111" t="s">
        <v>182</v>
      </c>
      <c r="E62" s="94" t="s">
        <v>154</v>
      </c>
      <c r="F62" s="224">
        <f t="shared" si="1"/>
        <v>0</v>
      </c>
      <c r="G62" s="225"/>
      <c r="H62" s="225"/>
      <c r="I62" s="225"/>
      <c r="J62" s="226"/>
      <c r="K62" s="104"/>
    </row>
    <row r="63" spans="1:11" ht="24" customHeight="1">
      <c r="A63" s="127"/>
      <c r="B63" s="128"/>
      <c r="C63" s="103"/>
      <c r="D63" s="111" t="s">
        <v>240</v>
      </c>
      <c r="E63" s="96" t="s">
        <v>155</v>
      </c>
      <c r="F63" s="224">
        <f t="shared" si="1"/>
        <v>360.771</v>
      </c>
      <c r="G63" s="225"/>
      <c r="H63" s="225"/>
      <c r="I63" s="225">
        <v>360.771</v>
      </c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180</v>
      </c>
      <c r="E65" s="95" t="s">
        <v>156</v>
      </c>
      <c r="F65" s="224">
        <f t="shared" si="1"/>
        <v>0</v>
      </c>
      <c r="G65" s="225"/>
      <c r="H65" s="225"/>
      <c r="I65" s="225"/>
      <c r="J65" s="226"/>
      <c r="K65" s="104"/>
    </row>
    <row r="66" spans="1:11" ht="30" customHeight="1">
      <c r="A66" s="127"/>
      <c r="B66" s="128"/>
      <c r="C66" s="103"/>
      <c r="D66" s="111" t="s">
        <v>181</v>
      </c>
      <c r="E66" s="95" t="s">
        <v>157</v>
      </c>
      <c r="F66" s="224">
        <f t="shared" si="1"/>
        <v>0</v>
      </c>
      <c r="G66" s="225"/>
      <c r="H66" s="225"/>
      <c r="I66" s="225"/>
      <c r="J66" s="226"/>
      <c r="K66" s="104"/>
    </row>
    <row r="67" spans="1:11" ht="30" customHeight="1" thickBot="1">
      <c r="A67" s="127"/>
      <c r="B67" s="128"/>
      <c r="C67" s="103"/>
      <c r="D67" s="139" t="s">
        <v>183</v>
      </c>
      <c r="E67" s="137" t="s">
        <v>2</v>
      </c>
      <c r="F67" s="230">
        <f t="shared" si="1"/>
        <v>1.7621459846850485E-12</v>
      </c>
      <c r="G67" s="231">
        <f>G18-G38-G58-G59-G61+G65-G66</f>
        <v>0</v>
      </c>
      <c r="H67" s="231">
        <f>H18+H33-H38-H58-H59-H61+H65-H66</f>
        <v>0</v>
      </c>
      <c r="I67" s="231">
        <f>I18+I33-I38-I58-I59-I61+I65-I66</f>
        <v>1.7621459846850485E-12</v>
      </c>
      <c r="J67" s="232">
        <f>J18+J33-J38-J59-J61+J65-J66</f>
        <v>0</v>
      </c>
      <c r="K67" s="104"/>
    </row>
    <row r="68" spans="1:11" ht="18" customHeight="1" thickBot="1">
      <c r="A68" s="127"/>
      <c r="B68" s="128"/>
      <c r="C68" s="103"/>
      <c r="D68" s="275" t="s">
        <v>158</v>
      </c>
      <c r="E68" s="276"/>
      <c r="F68" s="276"/>
      <c r="G68" s="276"/>
      <c r="H68" s="276"/>
      <c r="I68" s="276"/>
      <c r="J68" s="277"/>
      <c r="K68" s="104"/>
    </row>
    <row r="69" spans="1:11" ht="30" customHeight="1">
      <c r="A69" s="127"/>
      <c r="B69" s="128"/>
      <c r="C69" s="103"/>
      <c r="D69" s="134" t="s">
        <v>138</v>
      </c>
      <c r="E69" s="138" t="s">
        <v>143</v>
      </c>
      <c r="F69" s="221">
        <f>SUM(G69:J69)</f>
        <v>2.568</v>
      </c>
      <c r="G69" s="222">
        <f>SUM(G70,G71,G80,G83)</f>
        <v>0.908</v>
      </c>
      <c r="H69" s="222">
        <f>SUM(H70,H71,H80,H83)</f>
        <v>0</v>
      </c>
      <c r="I69" s="222">
        <f>SUM(I70,I71,I80,I83)</f>
        <v>1.6600000000000001</v>
      </c>
      <c r="J69" s="223">
        <f>SUM(J70,J71,J80,J83)</f>
        <v>0</v>
      </c>
      <c r="K69" s="104"/>
    </row>
    <row r="70" spans="1:11" ht="24" customHeight="1">
      <c r="A70" s="127"/>
      <c r="B70" s="128"/>
      <c r="C70" s="103"/>
      <c r="D70" s="111" t="s">
        <v>166</v>
      </c>
      <c r="E70" s="94" t="s">
        <v>159</v>
      </c>
      <c r="F70" s="224">
        <f>SUM(G70:J70)</f>
        <v>0</v>
      </c>
      <c r="G70" s="225"/>
      <c r="H70" s="225"/>
      <c r="I70" s="225"/>
      <c r="J70" s="226"/>
      <c r="K70" s="104"/>
    </row>
    <row r="71" spans="1:11" ht="24" customHeight="1">
      <c r="A71" s="127"/>
      <c r="B71" s="128"/>
      <c r="C71" s="103"/>
      <c r="D71" s="111" t="s">
        <v>167</v>
      </c>
      <c r="E71" s="94" t="s">
        <v>145</v>
      </c>
      <c r="F71" s="224">
        <f>SUM(G71:J71)</f>
        <v>2.568</v>
      </c>
      <c r="G71" s="224">
        <f>SUM(G72:G79)</f>
        <v>0.908</v>
      </c>
      <c r="H71" s="224">
        <f>SUM(H72:H79)</f>
        <v>0</v>
      </c>
      <c r="I71" s="224">
        <f>SUM(I72:I79)</f>
        <v>1.6600000000000001</v>
      </c>
      <c r="J71" s="227">
        <f>SUM(J72:J79)</f>
        <v>0</v>
      </c>
      <c r="K71" s="104"/>
    </row>
    <row r="72" spans="1:11" s="172" customFormat="1" ht="15" customHeight="1" hidden="1">
      <c r="A72" s="147"/>
      <c r="B72" s="129"/>
      <c r="C72" s="148"/>
      <c r="D72" s="154" t="s">
        <v>189</v>
      </c>
      <c r="E72" s="150"/>
      <c r="F72" s="150"/>
      <c r="G72" s="150"/>
      <c r="H72" s="150"/>
      <c r="I72" s="150"/>
      <c r="J72" s="155"/>
      <c r="K72" s="149"/>
    </row>
    <row r="73" spans="1:11" s="172" customFormat="1" ht="15" customHeight="1">
      <c r="A73" s="147"/>
      <c r="B73" s="129"/>
      <c r="C73" s="219" t="s">
        <v>823</v>
      </c>
      <c r="D73" s="111" t="s">
        <v>824</v>
      </c>
      <c r="E73" s="220" t="str">
        <f>IF('46 - передача'!$E$22="","",'46 - передача'!$E$22)</f>
        <v>АО "Россети Тюмень"</v>
      </c>
      <c r="F73" s="224">
        <f aca="true" t="shared" si="2" ref="F73:F78">SUM(G73:J73)</f>
        <v>1.163</v>
      </c>
      <c r="G73" s="225">
        <v>0.908</v>
      </c>
      <c r="H73" s="225"/>
      <c r="I73" s="225">
        <v>0.255</v>
      </c>
      <c r="J73" s="226"/>
      <c r="K73" s="149"/>
    </row>
    <row r="74" spans="1:11" s="172" customFormat="1" ht="15" customHeight="1">
      <c r="A74" s="147"/>
      <c r="B74" s="129"/>
      <c r="C74" s="219" t="s">
        <v>823</v>
      </c>
      <c r="D74" s="111" t="s">
        <v>825</v>
      </c>
      <c r="E74" s="220" t="str">
        <f>IF('46 - передача'!$E$23="","",'46 - передача'!$E$23)</f>
        <v>АО "СУЭНКО"</v>
      </c>
      <c r="F74" s="224">
        <f t="shared" si="2"/>
        <v>0.982</v>
      </c>
      <c r="G74" s="225"/>
      <c r="H74" s="225"/>
      <c r="I74" s="225">
        <v>0.982</v>
      </c>
      <c r="J74" s="226"/>
      <c r="K74" s="149"/>
    </row>
    <row r="75" spans="1:11" s="172" customFormat="1" ht="15" customHeight="1">
      <c r="A75" s="147"/>
      <c r="B75" s="129"/>
      <c r="C75" s="219" t="s">
        <v>823</v>
      </c>
      <c r="D75" s="111" t="s">
        <v>826</v>
      </c>
      <c r="E75" s="220" t="str">
        <f>IF('46 - передача'!$E$24="","",'46 - передача'!$E$24)</f>
        <v>ООО "Агентство Интеллект-Сервис"</v>
      </c>
      <c r="F75" s="224">
        <f t="shared" si="2"/>
        <v>0.023</v>
      </c>
      <c r="G75" s="225"/>
      <c r="H75" s="225"/>
      <c r="I75" s="225">
        <v>0.023</v>
      </c>
      <c r="J75" s="226"/>
      <c r="K75" s="149"/>
    </row>
    <row r="76" spans="1:11" s="172" customFormat="1" ht="15" customHeight="1">
      <c r="A76" s="147"/>
      <c r="B76" s="129"/>
      <c r="C76" s="219" t="s">
        <v>823</v>
      </c>
      <c r="D76" s="111" t="s">
        <v>827</v>
      </c>
      <c r="E76" s="220" t="str">
        <f>IF('46 - передача'!$E$25="","",'46 - передача'!$E$25)</f>
        <v>ООО "Дорстрой"</v>
      </c>
      <c r="F76" s="224">
        <f t="shared" si="2"/>
        <v>0.251</v>
      </c>
      <c r="G76" s="225"/>
      <c r="H76" s="225"/>
      <c r="I76" s="225">
        <v>0.251</v>
      </c>
      <c r="J76" s="226"/>
      <c r="K76" s="149"/>
    </row>
    <row r="77" spans="1:11" s="172" customFormat="1" ht="33.75">
      <c r="A77" s="147"/>
      <c r="B77" s="129"/>
      <c r="C77" s="219" t="s">
        <v>823</v>
      </c>
      <c r="D77" s="111" t="s">
        <v>828</v>
      </c>
      <c r="E77" s="220" t="str">
        <f>IF('46 - передача'!$E$26="","",'46 - передача'!$E$26)</f>
        <v>Северная дирекция по энергообеспечению - структурное подразделение Трансэнерго - филиала ОАО "Российские железные дороги"</v>
      </c>
      <c r="F77" s="224">
        <f t="shared" si="2"/>
        <v>0.043</v>
      </c>
      <c r="G77" s="225"/>
      <c r="H77" s="225"/>
      <c r="I77" s="225">
        <v>0.043</v>
      </c>
      <c r="J77" s="226"/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829</v>
      </c>
      <c r="E78" s="220" t="str">
        <f>IF('46 - передача'!$E$27="","",'46 - передача'!$E$27)</f>
        <v>ООО "ДСК-Энерго"</v>
      </c>
      <c r="F78" s="224">
        <f t="shared" si="2"/>
        <v>0.106</v>
      </c>
      <c r="G78" s="225"/>
      <c r="H78" s="225"/>
      <c r="I78" s="225">
        <v>0.106</v>
      </c>
      <c r="J78" s="226"/>
      <c r="K78" s="149"/>
    </row>
    <row r="79" spans="1:11" s="172" customFormat="1" ht="15" customHeight="1">
      <c r="A79" s="147"/>
      <c r="B79" s="129"/>
      <c r="C79" s="148"/>
      <c r="D79" s="156"/>
      <c r="E79" s="206" t="s">
        <v>196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224">
        <f>SUM(G80:J80)</f>
        <v>0</v>
      </c>
      <c r="G80" s="224">
        <f>SUM(G81:G82)</f>
        <v>0</v>
      </c>
      <c r="H80" s="224">
        <f>SUM(H81:H82)</f>
        <v>0</v>
      </c>
      <c r="I80" s="224">
        <f>SUM(I81:I82)</f>
        <v>0</v>
      </c>
      <c r="J80" s="227">
        <f>SUM(J81:J82)</f>
        <v>0</v>
      </c>
      <c r="K80" s="104"/>
    </row>
    <row r="81" spans="1:11" s="172" customFormat="1" ht="15" customHeight="1" hidden="1">
      <c r="A81" s="147"/>
      <c r="B81" s="129"/>
      <c r="C81" s="148"/>
      <c r="D81" s="154" t="s">
        <v>190</v>
      </c>
      <c r="E81" s="150"/>
      <c r="F81" s="150"/>
      <c r="G81" s="150"/>
      <c r="H81" s="150"/>
      <c r="I81" s="150"/>
      <c r="J81" s="155"/>
      <c r="K81" s="149"/>
    </row>
    <row r="82" spans="1:11" s="172" customFormat="1" ht="15" customHeight="1">
      <c r="A82" s="147"/>
      <c r="B82" s="129"/>
      <c r="C82" s="148"/>
      <c r="D82" s="156"/>
      <c r="E82" s="206" t="s">
        <v>195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249</v>
      </c>
      <c r="E83" s="94" t="s">
        <v>250</v>
      </c>
      <c r="F83" s="224">
        <f>SUM(G83:J83)</f>
        <v>0</v>
      </c>
      <c r="G83" s="225"/>
      <c r="H83" s="225"/>
      <c r="I83" s="225"/>
      <c r="J83" s="226"/>
      <c r="K83" s="104"/>
    </row>
    <row r="84" spans="1:11" ht="30" customHeight="1">
      <c r="A84" s="127"/>
      <c r="B84" s="128"/>
      <c r="C84" s="103"/>
      <c r="D84" s="111" t="s">
        <v>137</v>
      </c>
      <c r="E84" s="95" t="s">
        <v>147</v>
      </c>
      <c r="F84" s="224">
        <f>SUM(H84:J84)</f>
        <v>1.102</v>
      </c>
      <c r="G84" s="145"/>
      <c r="H84" s="228">
        <f>H85</f>
        <v>0</v>
      </c>
      <c r="I84" s="228">
        <f>I85+I86</f>
        <v>0.908</v>
      </c>
      <c r="J84" s="227">
        <f>J85+J86+J87</f>
        <v>0.194</v>
      </c>
      <c r="K84" s="104"/>
    </row>
    <row r="85" spans="1:11" ht="24" customHeight="1">
      <c r="A85" s="127"/>
      <c r="B85" s="128"/>
      <c r="C85" s="103"/>
      <c r="D85" s="111" t="s">
        <v>169</v>
      </c>
      <c r="E85" s="94" t="s">
        <v>0</v>
      </c>
      <c r="F85" s="224">
        <f>SUM(H85:J85)</f>
        <v>0.908</v>
      </c>
      <c r="G85" s="145"/>
      <c r="H85" s="225"/>
      <c r="I85" s="225">
        <v>0.908</v>
      </c>
      <c r="J85" s="226"/>
      <c r="K85" s="104"/>
    </row>
    <row r="86" spans="1:11" ht="24" customHeight="1">
      <c r="A86" s="127"/>
      <c r="B86" s="128"/>
      <c r="C86" s="103"/>
      <c r="D86" s="111" t="s">
        <v>170</v>
      </c>
      <c r="E86" s="94" t="s">
        <v>164</v>
      </c>
      <c r="F86" s="224">
        <f>SUM(I86:J86)</f>
        <v>0</v>
      </c>
      <c r="G86" s="145"/>
      <c r="H86" s="145"/>
      <c r="I86" s="225"/>
      <c r="J86" s="226"/>
      <c r="K86" s="104"/>
    </row>
    <row r="87" spans="1:11" ht="24" customHeight="1">
      <c r="A87" s="127"/>
      <c r="B87" s="128"/>
      <c r="C87" s="103"/>
      <c r="D87" s="111" t="s">
        <v>171</v>
      </c>
      <c r="E87" s="94" t="s">
        <v>165</v>
      </c>
      <c r="F87" s="224">
        <f>SUM(J87)</f>
        <v>0.194</v>
      </c>
      <c r="G87" s="145"/>
      <c r="H87" s="145"/>
      <c r="I87" s="145"/>
      <c r="J87" s="226">
        <v>0.194</v>
      </c>
      <c r="K87" s="104"/>
    </row>
    <row r="88" spans="1:11" ht="9" customHeight="1">
      <c r="A88" s="127"/>
      <c r="B88" s="128"/>
      <c r="C88" s="103"/>
      <c r="D88" s="202"/>
      <c r="E88" s="203"/>
      <c r="F88" s="204"/>
      <c r="G88" s="205"/>
      <c r="H88" s="205"/>
      <c r="I88" s="205"/>
      <c r="J88" s="208"/>
      <c r="K88" s="104"/>
    </row>
    <row r="89" spans="1:11" ht="30" customHeight="1">
      <c r="A89" s="127"/>
      <c r="B89" s="128"/>
      <c r="C89" s="103"/>
      <c r="D89" s="111" t="s">
        <v>172</v>
      </c>
      <c r="E89" s="95" t="s">
        <v>148</v>
      </c>
      <c r="F89" s="224">
        <f>SUM(G89:J89)</f>
        <v>2.509</v>
      </c>
      <c r="G89" s="228">
        <f>SUM(G90,G96,G100,G103,G106)</f>
        <v>0</v>
      </c>
      <c r="H89" s="228">
        <f>SUM(H90,H96,H100,H103,H106)</f>
        <v>0</v>
      </c>
      <c r="I89" s="228">
        <f>SUM(I90,I96,I100,I103,I106)</f>
        <v>2.315</v>
      </c>
      <c r="J89" s="227">
        <f>SUM(J90,J96,J100,J103,J106)</f>
        <v>0.194</v>
      </c>
      <c r="K89" s="104"/>
    </row>
    <row r="90" spans="1:11" ht="24" customHeight="1">
      <c r="A90" s="127"/>
      <c r="B90" s="128"/>
      <c r="C90" s="103"/>
      <c r="D90" s="111" t="s">
        <v>173</v>
      </c>
      <c r="E90" s="94" t="s">
        <v>238</v>
      </c>
      <c r="F90" s="224">
        <f>SUM(G90:J90)</f>
        <v>2.472</v>
      </c>
      <c r="G90" s="224">
        <f>SUM(G91:G95)</f>
        <v>0</v>
      </c>
      <c r="H90" s="224">
        <f>SUM(H91:H95)</f>
        <v>0</v>
      </c>
      <c r="I90" s="224">
        <f>SUM(I91:I95)</f>
        <v>2.278</v>
      </c>
      <c r="J90" s="227">
        <f>SUM(J91:J95)</f>
        <v>0.194</v>
      </c>
      <c r="K90" s="104"/>
    </row>
    <row r="91" spans="1:11" s="172" customFormat="1" ht="15" customHeight="1" hidden="1">
      <c r="A91" s="147"/>
      <c r="B91" s="129"/>
      <c r="C91" s="148"/>
      <c r="D91" s="154" t="s">
        <v>191</v>
      </c>
      <c r="E91" s="150"/>
      <c r="F91" s="150"/>
      <c r="G91" s="150"/>
      <c r="H91" s="150"/>
      <c r="I91" s="150"/>
      <c r="J91" s="155"/>
      <c r="K91" s="149"/>
    </row>
    <row r="92" spans="1:11" s="172" customFormat="1" ht="15" customHeight="1">
      <c r="A92" s="147"/>
      <c r="B92" s="129"/>
      <c r="C92" s="219" t="s">
        <v>823</v>
      </c>
      <c r="D92" s="111" t="s">
        <v>830</v>
      </c>
      <c r="E92" s="220" t="str">
        <f>IF('46 - передача'!$E$41="","",'46 - передача'!$E$41)</f>
        <v>АО "Газпром энергосбыт Тюмень"</v>
      </c>
      <c r="F92" s="224">
        <f>SUM(G92:J92)</f>
        <v>1.592</v>
      </c>
      <c r="G92" s="225"/>
      <c r="H92" s="225"/>
      <c r="I92" s="225">
        <v>1.413</v>
      </c>
      <c r="J92" s="226">
        <v>0.179</v>
      </c>
      <c r="K92" s="149"/>
    </row>
    <row r="93" spans="1:11" s="172" customFormat="1" ht="15" customHeight="1">
      <c r="A93" s="147"/>
      <c r="B93" s="129"/>
      <c r="C93" s="219" t="s">
        <v>823</v>
      </c>
      <c r="D93" s="111" t="s">
        <v>831</v>
      </c>
      <c r="E93" s="220" t="str">
        <f>IF('46 - передача'!$E$42="","",'46 - передача'!$E$42)</f>
        <v>АО "Энергосбытовая компания "Восток"</v>
      </c>
      <c r="F93" s="224">
        <f>SUM(G93:J93)</f>
        <v>0.878</v>
      </c>
      <c r="G93" s="225"/>
      <c r="H93" s="225"/>
      <c r="I93" s="225">
        <v>0.865</v>
      </c>
      <c r="J93" s="226">
        <v>0.013</v>
      </c>
      <c r="K93" s="149"/>
    </row>
    <row r="94" spans="1:11" s="172" customFormat="1" ht="15" customHeight="1">
      <c r="A94" s="147"/>
      <c r="B94" s="129"/>
      <c r="C94" s="219" t="s">
        <v>823</v>
      </c>
      <c r="D94" s="111" t="s">
        <v>832</v>
      </c>
      <c r="E94" s="220" t="str">
        <f>IF('46 - передача'!$E$43="","",'46 - передача'!$E$43)</f>
        <v>ООО "ПрофСервисТрейд"</v>
      </c>
      <c r="F94" s="224">
        <f>SUM(G94:J94)</f>
        <v>0.002</v>
      </c>
      <c r="G94" s="225"/>
      <c r="H94" s="225"/>
      <c r="I94" s="225"/>
      <c r="J94" s="226">
        <v>0.002</v>
      </c>
      <c r="K94" s="149"/>
    </row>
    <row r="95" spans="1:11" s="172" customFormat="1" ht="15" customHeight="1">
      <c r="A95" s="147"/>
      <c r="B95" s="129"/>
      <c r="C95" s="148"/>
      <c r="D95" s="156"/>
      <c r="E95" s="206" t="s">
        <v>197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224">
        <f>SUM(G96:J96)</f>
        <v>0.037</v>
      </c>
      <c r="G96" s="224">
        <f>SUM(G97:G99)</f>
        <v>0</v>
      </c>
      <c r="H96" s="224">
        <f>SUM(H97:H99)</f>
        <v>0</v>
      </c>
      <c r="I96" s="224">
        <f>SUM(I97:I99)</f>
        <v>0.037</v>
      </c>
      <c r="J96" s="227">
        <f>SUM(J97:J99)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192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833</v>
      </c>
      <c r="E98" s="220" t="str">
        <f>IF('46 - передача'!$E$47="","",'46 - передача'!$E$47)</f>
        <v>АО "СУЭНКО"</v>
      </c>
      <c r="F98" s="224">
        <f>SUM(G98:J98)</f>
        <v>0.037</v>
      </c>
      <c r="G98" s="225"/>
      <c r="H98" s="225"/>
      <c r="I98" s="225">
        <v>0.037</v>
      </c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196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175</v>
      </c>
      <c r="E100" s="94" t="s">
        <v>150</v>
      </c>
      <c r="F100" s="224">
        <f>SUM(G100:J100)</f>
        <v>0</v>
      </c>
      <c r="G100" s="224">
        <f>SUM(G101:G102)</f>
        <v>0</v>
      </c>
      <c r="H100" s="224">
        <f>SUM(H101:H102)</f>
        <v>0</v>
      </c>
      <c r="I100" s="224">
        <f>SUM(I101:I102)</f>
        <v>0</v>
      </c>
      <c r="J100" s="227">
        <f>SUM(J101:J102)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193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148"/>
      <c r="D102" s="156"/>
      <c r="E102" s="206" t="s">
        <v>195</v>
      </c>
      <c r="F102" s="152"/>
      <c r="G102" s="152"/>
      <c r="H102" s="152"/>
      <c r="I102" s="152"/>
      <c r="J102" s="157"/>
      <c r="K102" s="149"/>
    </row>
    <row r="103" spans="3:11" ht="24" customHeight="1">
      <c r="C103" s="148"/>
      <c r="D103" s="111" t="s">
        <v>176</v>
      </c>
      <c r="E103" s="175" t="s">
        <v>207</v>
      </c>
      <c r="F103" s="228">
        <f>SUM(G103:J103)</f>
        <v>0</v>
      </c>
      <c r="G103" s="228">
        <f>SUM(G104:G105)</f>
        <v>0</v>
      </c>
      <c r="H103" s="228">
        <f>SUM(H104:H105)</f>
        <v>0</v>
      </c>
      <c r="I103" s="228">
        <f>SUM(I104:I105)</f>
        <v>0</v>
      </c>
      <c r="J103" s="227">
        <f>SUM(J104:J105)</f>
        <v>0</v>
      </c>
      <c r="K103" s="149"/>
    </row>
    <row r="104" spans="1:11" s="172" customFormat="1" ht="15" customHeight="1" hidden="1">
      <c r="A104" s="147"/>
      <c r="B104" s="129"/>
      <c r="C104" s="148"/>
      <c r="D104" s="154" t="s">
        <v>241</v>
      </c>
      <c r="E104" s="150"/>
      <c r="F104" s="150"/>
      <c r="G104" s="150"/>
      <c r="H104" s="150"/>
      <c r="I104" s="150"/>
      <c r="J104" s="155"/>
      <c r="K104" s="149"/>
    </row>
    <row r="105" spans="3:11" ht="15" customHeight="1">
      <c r="C105" s="148"/>
      <c r="D105" s="183"/>
      <c r="E105" s="206" t="s">
        <v>210</v>
      </c>
      <c r="F105" s="184"/>
      <c r="G105" s="184"/>
      <c r="H105" s="184"/>
      <c r="I105" s="184"/>
      <c r="J105" s="185"/>
      <c r="K105" s="149"/>
    </row>
    <row r="106" spans="1:11" ht="24" customHeight="1">
      <c r="A106" s="127"/>
      <c r="B106" s="128"/>
      <c r="C106" s="103"/>
      <c r="D106" s="111" t="s">
        <v>246</v>
      </c>
      <c r="E106" s="94" t="s">
        <v>248</v>
      </c>
      <c r="F106" s="224">
        <f>SUM(G106:J106)</f>
        <v>0</v>
      </c>
      <c r="G106" s="224">
        <f>SUM(G107:G108)</f>
        <v>0</v>
      </c>
      <c r="H106" s="224">
        <f>SUM(H107:H108)</f>
        <v>0</v>
      </c>
      <c r="I106" s="224">
        <f>SUM(I107:I108)</f>
        <v>0</v>
      </c>
      <c r="J106" s="227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247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196</v>
      </c>
      <c r="F108" s="152"/>
      <c r="G108" s="152"/>
      <c r="H108" s="152"/>
      <c r="I108" s="152"/>
      <c r="J108" s="157"/>
      <c r="K108" s="149"/>
    </row>
    <row r="109" spans="1:11" ht="30" customHeight="1">
      <c r="A109" s="127"/>
      <c r="B109" s="128"/>
      <c r="C109" s="103"/>
      <c r="D109" s="111" t="s">
        <v>177</v>
      </c>
      <c r="E109" s="95" t="s">
        <v>152</v>
      </c>
      <c r="F109" s="224">
        <f>SUM(G109:I109)</f>
        <v>1.102</v>
      </c>
      <c r="G109" s="228">
        <f>SUM(G85:J85)</f>
        <v>0.908</v>
      </c>
      <c r="H109" s="228">
        <f>SUM(G86:J86)</f>
        <v>0</v>
      </c>
      <c r="I109" s="228">
        <f>SUM(G87:J87)</f>
        <v>0.194</v>
      </c>
      <c r="J109" s="136"/>
      <c r="K109" s="104"/>
    </row>
    <row r="110" spans="1:11" ht="30" customHeight="1">
      <c r="A110" s="127"/>
      <c r="B110" s="128"/>
      <c r="C110" s="103"/>
      <c r="D110" s="111" t="s">
        <v>178</v>
      </c>
      <c r="E110" s="95" t="s">
        <v>151</v>
      </c>
      <c r="F110" s="224">
        <f aca="true" t="shared" si="3" ref="F110:F118">SUM(G110:J110)</f>
        <v>0</v>
      </c>
      <c r="G110" s="225"/>
      <c r="H110" s="225"/>
      <c r="I110" s="225"/>
      <c r="J110" s="226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179</v>
      </c>
      <c r="E112" s="95" t="s">
        <v>153</v>
      </c>
      <c r="F112" s="224">
        <f>SUM(G112:J112)</f>
        <v>0.059</v>
      </c>
      <c r="G112" s="228">
        <f>SUM(G113:G114)</f>
        <v>0</v>
      </c>
      <c r="H112" s="228">
        <f>SUM(H113:H114)</f>
        <v>0</v>
      </c>
      <c r="I112" s="228">
        <f>SUM(I113:I114)</f>
        <v>0.059</v>
      </c>
      <c r="J112" s="227">
        <f>SUM(J113:J114)</f>
        <v>0</v>
      </c>
      <c r="K112" s="104"/>
    </row>
    <row r="113" spans="1:11" ht="24" customHeight="1">
      <c r="A113" s="127"/>
      <c r="B113" s="128"/>
      <c r="C113" s="103"/>
      <c r="D113" s="111" t="s">
        <v>182</v>
      </c>
      <c r="E113" s="94" t="s">
        <v>154</v>
      </c>
      <c r="F113" s="224">
        <f t="shared" si="3"/>
        <v>0</v>
      </c>
      <c r="G113" s="225"/>
      <c r="H113" s="225"/>
      <c r="I113" s="225"/>
      <c r="J113" s="226"/>
      <c r="K113" s="104"/>
    </row>
    <row r="114" spans="1:11" ht="24" customHeight="1">
      <c r="A114" s="127"/>
      <c r="B114" s="128"/>
      <c r="C114" s="103"/>
      <c r="D114" s="111" t="s">
        <v>240</v>
      </c>
      <c r="E114" s="96" t="s">
        <v>155</v>
      </c>
      <c r="F114" s="224">
        <f t="shared" si="3"/>
        <v>0.059</v>
      </c>
      <c r="G114" s="225"/>
      <c r="H114" s="225"/>
      <c r="I114" s="225">
        <v>0.059</v>
      </c>
      <c r="J114" s="226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180</v>
      </c>
      <c r="E116" s="95" t="s">
        <v>156</v>
      </c>
      <c r="F116" s="224">
        <f t="shared" si="3"/>
        <v>0</v>
      </c>
      <c r="G116" s="225"/>
      <c r="H116" s="225"/>
      <c r="I116" s="225"/>
      <c r="J116" s="226"/>
      <c r="K116" s="104"/>
    </row>
    <row r="117" spans="1:11" ht="30" customHeight="1">
      <c r="A117" s="127"/>
      <c r="B117" s="128"/>
      <c r="C117" s="103"/>
      <c r="D117" s="111" t="s">
        <v>181</v>
      </c>
      <c r="E117" s="95" t="s">
        <v>157</v>
      </c>
      <c r="F117" s="224">
        <f t="shared" si="3"/>
        <v>0</v>
      </c>
      <c r="G117" s="225"/>
      <c r="H117" s="225"/>
      <c r="I117" s="225"/>
      <c r="J117" s="226"/>
      <c r="K117" s="104"/>
    </row>
    <row r="118" spans="1:11" ht="30" customHeight="1" thickBot="1">
      <c r="A118" s="127"/>
      <c r="B118" s="128"/>
      <c r="C118" s="103"/>
      <c r="D118" s="139" t="s">
        <v>183</v>
      </c>
      <c r="E118" s="140" t="s">
        <v>2</v>
      </c>
      <c r="F118" s="233">
        <f t="shared" si="3"/>
        <v>1.1102230246251565E-16</v>
      </c>
      <c r="G118" s="234">
        <f>G69-G89-G109-G110-G112+G116-G117</f>
        <v>0</v>
      </c>
      <c r="H118" s="234">
        <f>H69+H84-H89-H109-H110-H112+H116-H117</f>
        <v>0</v>
      </c>
      <c r="I118" s="234">
        <f>I69+I84-I89-I109-I110-I112+I116-I117</f>
        <v>1.1102230246251565E-16</v>
      </c>
      <c r="J118" s="235">
        <f>J69+J84-J89-J110-J112+J116-J117</f>
        <v>0</v>
      </c>
      <c r="K118" s="104"/>
    </row>
    <row r="119" spans="1:11" ht="18" customHeight="1" thickBot="1">
      <c r="A119" s="127"/>
      <c r="B119" s="128"/>
      <c r="C119" s="103"/>
      <c r="D119" s="281" t="s">
        <v>185</v>
      </c>
      <c r="E119" s="282"/>
      <c r="F119" s="282"/>
      <c r="G119" s="282"/>
      <c r="H119" s="282"/>
      <c r="I119" s="282"/>
      <c r="J119" s="283"/>
      <c r="K119" s="104"/>
    </row>
    <row r="120" spans="1:11" ht="30" customHeight="1">
      <c r="A120" s="127"/>
      <c r="B120" s="128"/>
      <c r="C120" s="103"/>
      <c r="D120" s="141" t="s">
        <v>138</v>
      </c>
      <c r="E120" s="142" t="s">
        <v>160</v>
      </c>
      <c r="F120" s="236">
        <f>SUM(G120:J120)</f>
        <v>0</v>
      </c>
      <c r="G120" s="225"/>
      <c r="H120" s="225"/>
      <c r="I120" s="225"/>
      <c r="J120" s="226"/>
      <c r="K120" s="104"/>
    </row>
    <row r="121" spans="1:11" ht="30" customHeight="1" thickBot="1">
      <c r="A121" s="127"/>
      <c r="B121" s="128"/>
      <c r="C121" s="103"/>
      <c r="D121" s="139" t="s">
        <v>137</v>
      </c>
      <c r="E121" s="143" t="s">
        <v>161</v>
      </c>
      <c r="F121" s="234">
        <f>SUM(G121:J121)</f>
        <v>0</v>
      </c>
      <c r="G121" s="225"/>
      <c r="H121" s="225"/>
      <c r="I121" s="225"/>
      <c r="J121" s="226"/>
      <c r="K121" s="104"/>
    </row>
    <row r="122" spans="1:11" ht="18" customHeight="1" thickBot="1">
      <c r="A122" s="127"/>
      <c r="B122" s="128"/>
      <c r="C122" s="103"/>
      <c r="D122" s="275" t="s">
        <v>205</v>
      </c>
      <c r="E122" s="276"/>
      <c r="F122" s="276"/>
      <c r="G122" s="276"/>
      <c r="H122" s="276"/>
      <c r="I122" s="276"/>
      <c r="J122" s="277"/>
      <c r="K122" s="104"/>
    </row>
    <row r="123" spans="1:11" ht="30" customHeight="1">
      <c r="A123" s="127"/>
      <c r="B123" s="128"/>
      <c r="C123" s="103"/>
      <c r="D123" s="134" t="s">
        <v>138</v>
      </c>
      <c r="E123" s="174" t="s">
        <v>15</v>
      </c>
      <c r="F123" s="222">
        <f>SUM(G123:J123)</f>
        <v>33321.002</v>
      </c>
      <c r="G123" s="237">
        <f>SUM(G124,G130,G133)</f>
        <v>0</v>
      </c>
      <c r="H123" s="237">
        <f>SUM(H124,H130,H133)</f>
        <v>0</v>
      </c>
      <c r="I123" s="237">
        <f>SUM(I124,I130,I133)</f>
        <v>32481.851</v>
      </c>
      <c r="J123" s="238">
        <f>SUM(J124,J130,J133)</f>
        <v>839.151</v>
      </c>
      <c r="K123" s="104"/>
    </row>
    <row r="124" spans="1:11" s="172" customFormat="1" ht="24" customHeight="1">
      <c r="A124" s="147"/>
      <c r="B124" s="129"/>
      <c r="C124" s="148"/>
      <c r="D124" s="111" t="s">
        <v>166</v>
      </c>
      <c r="E124" s="175" t="s">
        <v>206</v>
      </c>
      <c r="F124" s="228">
        <f>SUM(G124:J124)</f>
        <v>33321.002</v>
      </c>
      <c r="G124" s="228">
        <f>SUM(G125:G129)</f>
        <v>0</v>
      </c>
      <c r="H124" s="228">
        <f>SUM(H125:H129)</f>
        <v>0</v>
      </c>
      <c r="I124" s="228">
        <f>SUM(I125:I129)</f>
        <v>32481.851</v>
      </c>
      <c r="J124" s="227">
        <f>SUM(J125:J129)</f>
        <v>839.151</v>
      </c>
      <c r="K124" s="149"/>
    </row>
    <row r="125" spans="1:11" s="172" customFormat="1" ht="15" customHeight="1" hidden="1">
      <c r="A125" s="147"/>
      <c r="B125" s="129"/>
      <c r="C125" s="148"/>
      <c r="D125" s="154" t="s">
        <v>211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218" t="s">
        <v>823</v>
      </c>
      <c r="D126" s="111" t="s">
        <v>834</v>
      </c>
      <c r="E126" s="153" t="s">
        <v>739</v>
      </c>
      <c r="F126" s="224">
        <f>SUM(G126:J126)</f>
        <v>21221.868</v>
      </c>
      <c r="G126" s="225"/>
      <c r="H126" s="225"/>
      <c r="I126" s="225">
        <v>20601.531</v>
      </c>
      <c r="J126" s="226">
        <v>620.337</v>
      </c>
      <c r="K126" s="149"/>
    </row>
    <row r="127" spans="1:11" s="172" customFormat="1" ht="15" customHeight="1">
      <c r="A127" s="147"/>
      <c r="B127" s="129"/>
      <c r="C127" s="218" t="s">
        <v>823</v>
      </c>
      <c r="D127" s="111" t="s">
        <v>835</v>
      </c>
      <c r="E127" s="153" t="s">
        <v>362</v>
      </c>
      <c r="F127" s="224">
        <f>SUM(G127:J127)</f>
        <v>12094.359</v>
      </c>
      <c r="G127" s="225"/>
      <c r="H127" s="225"/>
      <c r="I127" s="225">
        <v>11880.32</v>
      </c>
      <c r="J127" s="226">
        <v>214.039</v>
      </c>
      <c r="K127" s="149"/>
    </row>
    <row r="128" spans="1:11" s="172" customFormat="1" ht="15" customHeight="1">
      <c r="A128" s="147"/>
      <c r="B128" s="129"/>
      <c r="C128" s="218" t="s">
        <v>823</v>
      </c>
      <c r="D128" s="111" t="s">
        <v>836</v>
      </c>
      <c r="E128" s="153" t="s">
        <v>761</v>
      </c>
      <c r="F128" s="224">
        <f>SUM(G128:J128)</f>
        <v>4.775</v>
      </c>
      <c r="G128" s="225"/>
      <c r="H128" s="225"/>
      <c r="I128" s="225"/>
      <c r="J128" s="226">
        <v>4.775</v>
      </c>
      <c r="K128" s="149"/>
    </row>
    <row r="129" spans="1:11" s="172" customFormat="1" ht="15" customHeight="1">
      <c r="A129" s="147"/>
      <c r="B129" s="129"/>
      <c r="C129" s="148"/>
      <c r="D129" s="156"/>
      <c r="E129" s="146" t="s">
        <v>197</v>
      </c>
      <c r="F129" s="152"/>
      <c r="G129" s="152"/>
      <c r="H129" s="152"/>
      <c r="I129" s="152"/>
      <c r="J129" s="157"/>
      <c r="K129" s="149"/>
    </row>
    <row r="130" spans="1:11" ht="24" customHeight="1">
      <c r="A130" s="128"/>
      <c r="B130" s="128"/>
      <c r="C130" s="103"/>
      <c r="D130" s="111" t="s">
        <v>167</v>
      </c>
      <c r="E130" s="175" t="s">
        <v>213</v>
      </c>
      <c r="F130" s="228">
        <f>SUM(G130:J130)</f>
        <v>0</v>
      </c>
      <c r="G130" s="228">
        <f>SUM(G131:G132)</f>
        <v>0</v>
      </c>
      <c r="H130" s="228">
        <f>SUM(H131:H132)</f>
        <v>0</v>
      </c>
      <c r="I130" s="228">
        <f>SUM(I131:I132)</f>
        <v>0</v>
      </c>
      <c r="J130" s="227">
        <f>SUM(J131:J132)</f>
        <v>0</v>
      </c>
      <c r="K130" s="104"/>
    </row>
    <row r="131" spans="1:11" s="172" customFormat="1" ht="15" customHeight="1" hidden="1">
      <c r="A131" s="147" t="s">
        <v>212</v>
      </c>
      <c r="B131" s="129"/>
      <c r="C131" s="148"/>
      <c r="D131" s="154" t="s">
        <v>189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148"/>
      <c r="D132" s="176"/>
      <c r="E132" s="146" t="s">
        <v>196</v>
      </c>
      <c r="F132" s="177"/>
      <c r="G132" s="177"/>
      <c r="H132" s="177"/>
      <c r="I132" s="177"/>
      <c r="J132" s="178"/>
      <c r="K132" s="149"/>
    </row>
    <row r="133" spans="1:11" s="172" customFormat="1" ht="24" customHeight="1">
      <c r="A133" s="147"/>
      <c r="B133" s="129"/>
      <c r="C133" s="148"/>
      <c r="D133" s="111" t="s">
        <v>168</v>
      </c>
      <c r="E133" s="175" t="s">
        <v>207</v>
      </c>
      <c r="F133" s="228">
        <f>SUM(G133:J133)</f>
        <v>0</v>
      </c>
      <c r="G133" s="228">
        <f>SUM(G134:G135)</f>
        <v>0</v>
      </c>
      <c r="H133" s="228">
        <f>SUM(H134:H135)</f>
        <v>0</v>
      </c>
      <c r="I133" s="228">
        <f>SUM(I134:I135)</f>
        <v>0</v>
      </c>
      <c r="J133" s="227">
        <f>SUM(J134:J135)</f>
        <v>0</v>
      </c>
      <c r="K133" s="149"/>
    </row>
    <row r="134" spans="1:11" s="172" customFormat="1" ht="15" customHeight="1" hidden="1">
      <c r="A134" s="147"/>
      <c r="B134" s="129"/>
      <c r="C134" s="148"/>
      <c r="D134" s="154" t="s">
        <v>190</v>
      </c>
      <c r="E134" s="150"/>
      <c r="F134" s="150"/>
      <c r="G134" s="150"/>
      <c r="H134" s="150"/>
      <c r="I134" s="150"/>
      <c r="J134" s="155"/>
      <c r="K134" s="149"/>
    </row>
    <row r="135" spans="1:11" s="172" customFormat="1" ht="15" customHeight="1" thickBot="1">
      <c r="A135" s="129"/>
      <c r="B135" s="129"/>
      <c r="C135" s="148"/>
      <c r="D135" s="179"/>
      <c r="E135" s="146" t="s">
        <v>210</v>
      </c>
      <c r="F135" s="180"/>
      <c r="G135" s="180"/>
      <c r="H135" s="180"/>
      <c r="I135" s="180"/>
      <c r="J135" s="181"/>
      <c r="K135" s="149"/>
    </row>
    <row r="136" spans="1:11" s="172" customFormat="1" ht="18" customHeight="1" thickBot="1">
      <c r="A136" s="129"/>
      <c r="B136" s="129"/>
      <c r="C136" s="148"/>
      <c r="D136" s="275" t="s">
        <v>208</v>
      </c>
      <c r="E136" s="276"/>
      <c r="F136" s="276"/>
      <c r="G136" s="276"/>
      <c r="H136" s="276"/>
      <c r="I136" s="276"/>
      <c r="J136" s="277"/>
      <c r="K136" s="149"/>
    </row>
    <row r="137" spans="1:11" s="172" customFormat="1" ht="24" customHeight="1">
      <c r="A137" s="129"/>
      <c r="B137" s="129"/>
      <c r="C137" s="148"/>
      <c r="D137" s="111" t="s">
        <v>138</v>
      </c>
      <c r="E137" s="144" t="s">
        <v>141</v>
      </c>
      <c r="F137" s="228">
        <f>SUM(G137:J137)</f>
        <v>0</v>
      </c>
      <c r="G137" s="224">
        <f>SUM(G138:G139)</f>
        <v>0</v>
      </c>
      <c r="H137" s="224">
        <f>SUM(H138:H139)</f>
        <v>0</v>
      </c>
      <c r="I137" s="224">
        <f>SUM(I138:I139)</f>
        <v>0</v>
      </c>
      <c r="J137" s="227">
        <f>SUM(J138:J139)</f>
        <v>0</v>
      </c>
      <c r="K137" s="149"/>
    </row>
    <row r="138" spans="1:11" s="172" customFormat="1" ht="15" customHeight="1" hidden="1">
      <c r="A138" s="147"/>
      <c r="B138" s="129"/>
      <c r="C138" s="148"/>
      <c r="D138" s="154" t="s">
        <v>194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 thickBot="1">
      <c r="A139" s="129"/>
      <c r="B139" s="129"/>
      <c r="C139" s="148"/>
      <c r="D139" s="176"/>
      <c r="E139" s="146" t="s">
        <v>237</v>
      </c>
      <c r="F139" s="177"/>
      <c r="G139" s="177"/>
      <c r="H139" s="177"/>
      <c r="I139" s="177"/>
      <c r="J139" s="178"/>
      <c r="K139" s="149"/>
    </row>
    <row r="140" spans="1:11" ht="18" customHeight="1" thickBot="1">
      <c r="A140" s="128"/>
      <c r="B140" s="168"/>
      <c r="C140" s="148"/>
      <c r="D140" s="275" t="s">
        <v>209</v>
      </c>
      <c r="E140" s="276"/>
      <c r="F140" s="276"/>
      <c r="G140" s="276"/>
      <c r="H140" s="276"/>
      <c r="I140" s="276"/>
      <c r="J140" s="277"/>
      <c r="K140" s="149"/>
    </row>
    <row r="141" spans="3:11" ht="30" customHeight="1">
      <c r="C141" s="148"/>
      <c r="D141" s="134" t="s">
        <v>138</v>
      </c>
      <c r="E141" s="182" t="s">
        <v>184</v>
      </c>
      <c r="F141" s="222">
        <f>SUM(G141:J141)</f>
        <v>0</v>
      </c>
      <c r="G141" s="221">
        <f>SUM(G142,G148,G151)</f>
        <v>0</v>
      </c>
      <c r="H141" s="221">
        <f>SUM(H142,H148,H151)</f>
        <v>0</v>
      </c>
      <c r="I141" s="221">
        <f>SUM(I142,I148,I151)</f>
        <v>0</v>
      </c>
      <c r="J141" s="223">
        <f>SUM(J142,J148,J151)</f>
        <v>0</v>
      </c>
      <c r="K141" s="149"/>
    </row>
    <row r="142" spans="3:11" ht="24" customHeight="1">
      <c r="C142" s="148"/>
      <c r="D142" s="111" t="s">
        <v>166</v>
      </c>
      <c r="E142" s="175" t="s">
        <v>206</v>
      </c>
      <c r="F142" s="228">
        <f>SUM(G142:J142)</f>
        <v>0</v>
      </c>
      <c r="G142" s="228">
        <f>SUM(G143:G147)</f>
        <v>0</v>
      </c>
      <c r="H142" s="228">
        <f>SUM(H143:H147)</f>
        <v>0</v>
      </c>
      <c r="I142" s="228">
        <f>SUM(I143:I147)</f>
        <v>0</v>
      </c>
      <c r="J142" s="227">
        <f>SUM(J143:J147)</f>
        <v>0</v>
      </c>
      <c r="K142" s="149"/>
    </row>
    <row r="143" spans="1:11" s="172" customFormat="1" ht="15" customHeight="1" hidden="1">
      <c r="A143" s="147"/>
      <c r="B143" s="129"/>
      <c r="C143" s="148"/>
      <c r="D143" s="154" t="s">
        <v>211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>
      <c r="A144" s="147"/>
      <c r="B144" s="129"/>
      <c r="C144" s="219" t="s">
        <v>823</v>
      </c>
      <c r="D144" s="111" t="s">
        <v>834</v>
      </c>
      <c r="E144" s="220" t="str">
        <f>IF('46 - передача'!$E$126="","",'46 - передача'!$E$126)</f>
        <v>АО "Газпром энергосбыт Тюмень"</v>
      </c>
      <c r="F144" s="224">
        <f>SUM(G144:J144)</f>
        <v>0</v>
      </c>
      <c r="G144" s="225"/>
      <c r="H144" s="225"/>
      <c r="I144" s="225"/>
      <c r="J144" s="226"/>
      <c r="K144" s="149"/>
    </row>
    <row r="145" spans="1:11" s="172" customFormat="1" ht="15" customHeight="1">
      <c r="A145" s="147"/>
      <c r="B145" s="129"/>
      <c r="C145" s="219" t="s">
        <v>823</v>
      </c>
      <c r="D145" s="111" t="s">
        <v>835</v>
      </c>
      <c r="E145" s="220" t="str">
        <f>IF('46 - передача'!$E$127="","",'46 - передача'!$E$127)</f>
        <v>АО "Энергосбытовая компания "Восток"</v>
      </c>
      <c r="F145" s="224">
        <f>SUM(G145:J145)</f>
        <v>0</v>
      </c>
      <c r="G145" s="225"/>
      <c r="H145" s="225"/>
      <c r="I145" s="225"/>
      <c r="J145" s="226"/>
      <c r="K145" s="149"/>
    </row>
    <row r="146" spans="1:11" s="172" customFormat="1" ht="15" customHeight="1">
      <c r="A146" s="147"/>
      <c r="B146" s="129"/>
      <c r="C146" s="219" t="s">
        <v>823</v>
      </c>
      <c r="D146" s="111" t="s">
        <v>836</v>
      </c>
      <c r="E146" s="220" t="str">
        <f>IF('46 - передача'!$E$128="","",'46 - передача'!$E$128)</f>
        <v>ООО "ПрофСервисТрейд"</v>
      </c>
      <c r="F146" s="224">
        <f>SUM(G146:J146)</f>
        <v>0</v>
      </c>
      <c r="G146" s="225"/>
      <c r="H146" s="225"/>
      <c r="I146" s="225"/>
      <c r="J146" s="226"/>
      <c r="K146" s="149"/>
    </row>
    <row r="147" spans="3:11" ht="15" customHeight="1">
      <c r="C147" s="148"/>
      <c r="D147" s="156"/>
      <c r="E147" s="206" t="s">
        <v>197</v>
      </c>
      <c r="F147" s="152"/>
      <c r="G147" s="152"/>
      <c r="H147" s="152"/>
      <c r="I147" s="152"/>
      <c r="J147" s="157"/>
      <c r="K147" s="149"/>
    </row>
    <row r="148" spans="3:11" ht="24" customHeight="1">
      <c r="C148" s="148"/>
      <c r="D148" s="111" t="s">
        <v>167</v>
      </c>
      <c r="E148" s="175" t="s">
        <v>213</v>
      </c>
      <c r="F148" s="228">
        <f>SUM(G148:J148)</f>
        <v>0</v>
      </c>
      <c r="G148" s="228">
        <f>SUM(G149:G150)</f>
        <v>0</v>
      </c>
      <c r="H148" s="228">
        <f>SUM(H149:H150)</f>
        <v>0</v>
      </c>
      <c r="I148" s="228">
        <f>SUM(I149:I150)</f>
        <v>0</v>
      </c>
      <c r="J148" s="227">
        <f>SUM(J149:J150)</f>
        <v>0</v>
      </c>
      <c r="K148" s="149"/>
    </row>
    <row r="149" spans="1:11" s="172" customFormat="1" ht="15" customHeight="1" hidden="1">
      <c r="A149" s="147"/>
      <c r="B149" s="129"/>
      <c r="C149" s="148"/>
      <c r="D149" s="154" t="s">
        <v>189</v>
      </c>
      <c r="E149" s="150"/>
      <c r="F149" s="150"/>
      <c r="G149" s="150"/>
      <c r="H149" s="150"/>
      <c r="I149" s="150"/>
      <c r="J149" s="155"/>
      <c r="K149" s="149"/>
    </row>
    <row r="150" spans="3:11" ht="15" customHeight="1">
      <c r="C150" s="148"/>
      <c r="D150" s="176"/>
      <c r="E150" s="206" t="s">
        <v>196</v>
      </c>
      <c r="F150" s="177"/>
      <c r="G150" s="177"/>
      <c r="H150" s="177"/>
      <c r="I150" s="177"/>
      <c r="J150" s="178"/>
      <c r="K150" s="149"/>
    </row>
    <row r="151" spans="3:11" ht="24" customHeight="1">
      <c r="C151" s="148"/>
      <c r="D151" s="111" t="s">
        <v>168</v>
      </c>
      <c r="E151" s="175" t="s">
        <v>207</v>
      </c>
      <c r="F151" s="228">
        <f>SUM(G151:J151)</f>
        <v>0</v>
      </c>
      <c r="G151" s="228">
        <f>SUM(G152:G153)</f>
        <v>0</v>
      </c>
      <c r="H151" s="228">
        <f>SUM(H152:H153)</f>
        <v>0</v>
      </c>
      <c r="I151" s="228">
        <f>SUM(I152:I153)</f>
        <v>0</v>
      </c>
      <c r="J151" s="227">
        <f>SUM(J152:J153)</f>
        <v>0</v>
      </c>
      <c r="K151" s="149"/>
    </row>
    <row r="152" spans="1:11" s="172" customFormat="1" ht="15" customHeight="1" hidden="1">
      <c r="A152" s="147"/>
      <c r="B152" s="129"/>
      <c r="C152" s="148"/>
      <c r="D152" s="154" t="s">
        <v>190</v>
      </c>
      <c r="E152" s="150"/>
      <c r="F152" s="150"/>
      <c r="G152" s="150"/>
      <c r="H152" s="150"/>
      <c r="I152" s="150"/>
      <c r="J152" s="155"/>
      <c r="K152" s="149"/>
    </row>
    <row r="153" spans="3:11" ht="15" customHeight="1">
      <c r="C153" s="148"/>
      <c r="D153" s="183"/>
      <c r="E153" s="206" t="s">
        <v>210</v>
      </c>
      <c r="F153" s="184"/>
      <c r="G153" s="184"/>
      <c r="H153" s="184"/>
      <c r="I153" s="184"/>
      <c r="J153" s="185"/>
      <c r="K153" s="149"/>
    </row>
    <row r="154" spans="1:11" ht="9" customHeight="1">
      <c r="A154" s="127"/>
      <c r="B154" s="128"/>
      <c r="C154" s="103"/>
      <c r="D154" s="202"/>
      <c r="E154" s="203"/>
      <c r="F154" s="204"/>
      <c r="G154" s="205"/>
      <c r="H154" s="205"/>
      <c r="I154" s="205"/>
      <c r="J154" s="208"/>
      <c r="K154" s="104"/>
    </row>
    <row r="155" spans="3:11" ht="30" customHeight="1">
      <c r="C155" s="148"/>
      <c r="D155" s="111" t="s">
        <v>137</v>
      </c>
      <c r="E155" s="144" t="s">
        <v>202</v>
      </c>
      <c r="F155" s="228">
        <f>SUM(G155:J155)</f>
        <v>0</v>
      </c>
      <c r="G155" s="228">
        <f>SUM(G156:G157)</f>
        <v>0</v>
      </c>
      <c r="H155" s="228">
        <f>SUM(H156:H157)</f>
        <v>0</v>
      </c>
      <c r="I155" s="228">
        <f>SUM(I156:I157)</f>
        <v>0</v>
      </c>
      <c r="J155" s="227">
        <f>SUM(J156:J157)</f>
        <v>0</v>
      </c>
      <c r="K155" s="149"/>
    </row>
    <row r="156" spans="1:11" s="172" customFormat="1" ht="15" customHeight="1" hidden="1">
      <c r="A156" s="147"/>
      <c r="B156" s="129"/>
      <c r="C156" s="148"/>
      <c r="D156" s="154" t="s">
        <v>201</v>
      </c>
      <c r="E156" s="150"/>
      <c r="F156" s="150"/>
      <c r="G156" s="150"/>
      <c r="H156" s="150"/>
      <c r="I156" s="150"/>
      <c r="J156" s="155"/>
      <c r="K156" s="149"/>
    </row>
    <row r="157" spans="3:11" ht="15" customHeight="1" thickBot="1">
      <c r="C157" s="148"/>
      <c r="D157" s="179"/>
      <c r="E157" s="209" t="s">
        <v>237</v>
      </c>
      <c r="F157" s="180"/>
      <c r="G157" s="180"/>
      <c r="H157" s="180"/>
      <c r="I157" s="180"/>
      <c r="J157" s="181"/>
      <c r="K157" s="149"/>
    </row>
    <row r="158" spans="3:11" ht="11.25">
      <c r="C158" s="191"/>
      <c r="D158" s="192"/>
      <c r="E158" s="193"/>
      <c r="F158" s="194"/>
      <c r="G158" s="194"/>
      <c r="H158" s="194"/>
      <c r="I158" s="194"/>
      <c r="J158" s="194"/>
      <c r="K158" s="195"/>
    </row>
  </sheetData>
  <sheetProtection password="FA9C" sheet="1" objects="1" scenarios="1" formatColumns="0" formatRows="0"/>
  <mergeCells count="7">
    <mergeCell ref="D136:J136"/>
    <mergeCell ref="D140:J140"/>
    <mergeCell ref="D9:J9"/>
    <mergeCell ref="D119:J119"/>
    <mergeCell ref="D122:J122"/>
    <mergeCell ref="D17:J17"/>
    <mergeCell ref="D68:J68"/>
  </mergeCells>
  <dataValidations count="5">
    <dataValidation type="decimal" allowBlank="1" showInputMessage="1" showErrorMessage="1" errorTitle="Внимание" error="Допускается ввод только действительных чисел!" sqref="J154 G120:J121 J111 G110:J110 G113:J114 G116:J117 J115 G19:J19 G32:J32 H34:J34 J36:J37 I35:J35 J60 J64 G70:J70 G59:J59 G62:J63 G65:J66 G83:J83 J88 G84 G85:J87 G22:J27 G73:J78 G41:J43 G92:J94 G47:J47 G98:J98 G126:J128 G144:J146">
      <formula1>-999999999999999000000000</formula1>
      <formula2>9.99999999999999E+23</formula2>
    </dataValidation>
    <dataValidation type="decimal" allowBlank="1" showInputMessage="1" showErrorMessage="1" sqref="G154:I154 G115:I115 G111:I111 I36:I37 H35:H37 G33:G37 G60:I60 G64:I64 G88:I8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7 E47">
      <formula1>tso_name</formula1>
    </dataValidation>
    <dataValidation type="list" allowBlank="1" showInputMessage="1" showErrorMessage="1" errorTitle="Внимание" error="Выберите значение из предложенного списка!" sqref="E41:E43 E126:E128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8" location="'46 - передача'!A1" tooltip="Добавить сетевую компанию" display="Добавить сетевую компанию"/>
    <hyperlink ref="E51" location="'46 - передача'!A1" tooltip="Добавить генерирующую компанию" display="Добавить генерирующую компанию"/>
    <hyperlink ref="E129" location="'46 - передача'!A1" tooltip="Добавить сбытовую компанию" display="Добавить сбытовую компанию"/>
    <hyperlink ref="E132" location="'46 - передача'!A1" tooltip="Добавить сетевую компанию" display="Добавить сетевую компанию"/>
    <hyperlink ref="E135" location="'46 - передача'!A1" tooltip="Добавить другую организацию" display="Добавить другую организацию"/>
    <hyperlink ref="E139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4" location="'46 - передача'!A1" tooltip="Добавить другую организацию" display="Добавить другую организацию"/>
    <hyperlink ref="E57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7" location="'46 - передача'!$A$1" tooltip="Удалить" display="Удалить"/>
    <hyperlink ref="C126" location="'46 - передача'!$A$1" tooltip="Удалить" display="Удалить"/>
    <hyperlink ref="C127" location="'46 - передача'!$A$1" tooltip="Удалить" display="Удалить"/>
    <hyperlink ref="C128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Tesk</cp:lastModifiedBy>
  <dcterms:created xsi:type="dcterms:W3CDTF">2009-01-25T23:42:29Z</dcterms:created>
  <dcterms:modified xsi:type="dcterms:W3CDTF">2021-02-08T10:48:36Z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